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namedSheetViews/namedSheetView2.xml" ContentType="application/vnd.ms-excel.namedsheetviews+xml"/>
  <Override PartName="/xl/threadedComments/threadedComment4.xml" ContentType="application/vnd.ms-excel.threadedcomments+xml"/>
  <Override PartName="/xl/namedSheetViews/namedSheetView3.xml" ContentType="application/vnd.ms-excel.namedsheetview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threadedComments/threadedComment3.xml" ContentType="application/vnd.ms-excel.threadedcomments+xml"/>
  <Override PartName="/xl/threadedComments/threadedComment2.xml" ContentType="application/vnd.ms-excel.threadedcomments+xml"/>
  <Override PartName="/xl/namedSheetViews/namedSheetView1.xml" ContentType="application/vnd.ms-excel.namedsheetview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440" windowHeight="9720"/>
  </bookViews>
  <sheets>
    <sheet name="ИОМ 2024 (включая 2021-2023)" sheetId="1" r:id="rId1"/>
    <sheet name="ИОМ 2023 (включая 2021-2022)" sheetId="2" r:id="rId2"/>
    <sheet name="Лист4" sheetId="3" state="hidden" r:id="rId3"/>
    <sheet name="Лист2" sheetId="4" state="hidden" r:id="rId4"/>
    <sheet name="Лист1" sheetId="5" state="hidden" r:id="rId5"/>
    <sheet name="в МОНИТОРИНГ" sheetId="6" state="hidden" r:id="rId6"/>
    <sheet name="ИОМ_2022 (включая 2021)" sheetId="7" r:id="rId7"/>
    <sheet name="итоги 2021 года" sheetId="8" r:id="rId8"/>
  </sheets>
  <definedNames>
    <definedName name="_xlnm._FilterDatabase" localSheetId="5" hidden="1">'в МОНИТОРИНГ'!$A$1:$Z$1</definedName>
    <definedName name="_xlnm._FilterDatabase" localSheetId="1" hidden="1">'ИОМ 2023 (включая 2021-2022)'!$B$1:$R$65</definedName>
    <definedName name="_xlnm._FilterDatabase" localSheetId="0" hidden="1">'ИОМ 2024 (включая 2021-2023)'!$A$1:$Y$65</definedName>
    <definedName name="_xlnm._FilterDatabase" localSheetId="6" hidden="1">'ИОМ_2022 (включая 2021)'!$A$1:$X$65</definedName>
    <definedName name="_xlnm._FilterDatabase" localSheetId="7" hidden="1">'итоги 2021 года'!$A$1:$Y$65</definedName>
  </definedNames>
  <calcPr calcId="125725" refMode="R1C1"/>
  <fileRecoveryPr repairLoad="1"/>
</workbook>
</file>

<file path=xl/calcChain.xml><?xml version="1.0" encoding="utf-8"?>
<calcChain xmlns="http://schemas.openxmlformats.org/spreadsheetml/2006/main">
  <c r="Y62" i="8"/>
  <c r="X62"/>
  <c r="Y61"/>
  <c r="X61"/>
  <c r="Y60"/>
  <c r="X60"/>
  <c r="Y59"/>
  <c r="X59"/>
  <c r="Y58"/>
  <c r="X58"/>
  <c r="Y57"/>
  <c r="X57"/>
  <c r="Y56"/>
  <c r="X56"/>
  <c r="Y55"/>
  <c r="X55"/>
  <c r="Y54"/>
  <c r="X54"/>
  <c r="Y53"/>
  <c r="X53"/>
  <c r="Y52"/>
  <c r="X52"/>
  <c r="Y51"/>
  <c r="X51"/>
  <c r="Y50"/>
  <c r="X50"/>
  <c r="Y49"/>
  <c r="Y48"/>
  <c r="X48"/>
  <c r="Y47"/>
  <c r="X47"/>
  <c r="Y46"/>
  <c r="X46"/>
  <c r="Y45"/>
  <c r="X45"/>
  <c r="Y44"/>
  <c r="X44"/>
  <c r="Y43"/>
  <c r="X43"/>
  <c r="Y42"/>
  <c r="X42"/>
  <c r="Y41"/>
  <c r="X41"/>
  <c r="Y40"/>
  <c r="X40"/>
  <c r="Y39"/>
  <c r="X39"/>
  <c r="Y38"/>
  <c r="X38"/>
  <c r="Y37"/>
  <c r="X37"/>
  <c r="Y36"/>
  <c r="X36"/>
  <c r="Y35"/>
  <c r="X35"/>
  <c r="Y34"/>
  <c r="X34"/>
  <c r="Y33"/>
  <c r="X33"/>
  <c r="Y32"/>
  <c r="X32"/>
  <c r="Y31"/>
  <c r="X31"/>
  <c r="Y30"/>
  <c r="X30"/>
  <c r="Y29"/>
  <c r="X29"/>
  <c r="Y28"/>
  <c r="X28"/>
  <c r="Y27"/>
  <c r="X27"/>
  <c r="Y26"/>
  <c r="X26"/>
  <c r="Y25"/>
  <c r="X25"/>
  <c r="Y24"/>
  <c r="X24"/>
  <c r="Y23"/>
  <c r="X23"/>
  <c r="Y22"/>
  <c r="X22"/>
  <c r="Y21"/>
  <c r="X21"/>
  <c r="Y20"/>
  <c r="X20"/>
  <c r="Y19"/>
  <c r="X19"/>
  <c r="Y18"/>
  <c r="X18"/>
  <c r="Y17"/>
  <c r="X17"/>
  <c r="Y16"/>
  <c r="X16"/>
  <c r="Y15"/>
  <c r="X15"/>
  <c r="Y14"/>
  <c r="X14"/>
  <c r="Y13"/>
  <c r="X13"/>
  <c r="Y12"/>
  <c r="X12"/>
  <c r="Y11"/>
  <c r="X11"/>
  <c r="Y10"/>
  <c r="X10"/>
  <c r="Y9"/>
  <c r="X9"/>
  <c r="Y8"/>
  <c r="X8"/>
  <c r="Y7"/>
  <c r="X7"/>
  <c r="Y6"/>
  <c r="X6"/>
  <c r="Y5"/>
  <c r="X5"/>
  <c r="Y4"/>
  <c r="X4"/>
  <c r="Y3"/>
  <c r="X3"/>
  <c r="Y2"/>
  <c r="X2"/>
  <c r="L85" i="7"/>
  <c r="V65"/>
  <c r="U65"/>
  <c r="T65"/>
  <c r="S65"/>
  <c r="J65"/>
  <c r="I65"/>
  <c r="H65"/>
  <c r="G65"/>
  <c r="F65"/>
  <c r="E65"/>
  <c r="D65"/>
  <c r="C65"/>
  <c r="Q64"/>
  <c r="L64"/>
  <c r="Q63"/>
  <c r="L63"/>
  <c r="R62"/>
  <c r="Q62"/>
  <c r="P62"/>
  <c r="O62"/>
  <c r="N62"/>
  <c r="M62"/>
  <c r="L62"/>
  <c r="K62"/>
  <c r="R61"/>
  <c r="Q61" s="1"/>
  <c r="W61" s="1"/>
  <c r="N61"/>
  <c r="L61"/>
  <c r="K61"/>
  <c r="R60"/>
  <c r="Q60"/>
  <c r="P60"/>
  <c r="O60"/>
  <c r="N60"/>
  <c r="M60"/>
  <c r="L60"/>
  <c r="K60"/>
  <c r="R59"/>
  <c r="Q59" s="1"/>
  <c r="P59"/>
  <c r="N59"/>
  <c r="L59"/>
  <c r="K59"/>
  <c r="R58"/>
  <c r="Q58" s="1"/>
  <c r="W58" s="1"/>
  <c r="P58"/>
  <c r="N58"/>
  <c r="L58"/>
  <c r="K58"/>
  <c r="R57"/>
  <c r="Q57" s="1"/>
  <c r="W57" s="1"/>
  <c r="N57"/>
  <c r="L57"/>
  <c r="K57"/>
  <c r="R56"/>
  <c r="Q56"/>
  <c r="W56" s="1"/>
  <c r="P56"/>
  <c r="O56"/>
  <c r="N56"/>
  <c r="M56"/>
  <c r="L56"/>
  <c r="K56"/>
  <c r="R55"/>
  <c r="Q55" s="1"/>
  <c r="P55"/>
  <c r="N55"/>
  <c r="L55"/>
  <c r="K55"/>
  <c r="R54"/>
  <c r="Q54" s="1"/>
  <c r="W54" s="1"/>
  <c r="P54"/>
  <c r="N54"/>
  <c r="L54"/>
  <c r="K54"/>
  <c r="R53"/>
  <c r="Q53" s="1"/>
  <c r="W53" s="1"/>
  <c r="N53"/>
  <c r="L53"/>
  <c r="K53"/>
  <c r="R52"/>
  <c r="Q52"/>
  <c r="W52" s="1"/>
  <c r="P52"/>
  <c r="O52"/>
  <c r="N52"/>
  <c r="M52"/>
  <c r="L52"/>
  <c r="K52"/>
  <c r="R51"/>
  <c r="Q51" s="1"/>
  <c r="P51"/>
  <c r="N51"/>
  <c r="L51"/>
  <c r="K51"/>
  <c r="R50"/>
  <c r="Q50" s="1"/>
  <c r="W50" s="1"/>
  <c r="P50"/>
  <c r="N50"/>
  <c r="L50"/>
  <c r="K50"/>
  <c r="R49"/>
  <c r="Q49" s="1"/>
  <c r="W49" s="1"/>
  <c r="N49"/>
  <c r="L49"/>
  <c r="K49"/>
  <c r="R48"/>
  <c r="Q48"/>
  <c r="W48" s="1"/>
  <c r="P48"/>
  <c r="O48"/>
  <c r="N48"/>
  <c r="M48"/>
  <c r="L48"/>
  <c r="K48"/>
  <c r="R47"/>
  <c r="Q47" s="1"/>
  <c r="P47"/>
  <c r="N47"/>
  <c r="L47"/>
  <c r="K47"/>
  <c r="R46"/>
  <c r="Q46" s="1"/>
  <c r="W46" s="1"/>
  <c r="P46"/>
  <c r="N46"/>
  <c r="L46"/>
  <c r="K46"/>
  <c r="R45"/>
  <c r="Q45" s="1"/>
  <c r="W45" s="1"/>
  <c r="N45"/>
  <c r="L45"/>
  <c r="K45"/>
  <c r="R44"/>
  <c r="Q44"/>
  <c r="W44" s="1"/>
  <c r="P44"/>
  <c r="O44"/>
  <c r="N44"/>
  <c r="M44"/>
  <c r="L44"/>
  <c r="K44"/>
  <c r="R43"/>
  <c r="Q43" s="1"/>
  <c r="P43"/>
  <c r="N43"/>
  <c r="L43"/>
  <c r="K43"/>
  <c r="R42"/>
  <c r="Q42" s="1"/>
  <c r="W42" s="1"/>
  <c r="P42"/>
  <c r="N42"/>
  <c r="L42"/>
  <c r="K42"/>
  <c r="R41"/>
  <c r="Q41" s="1"/>
  <c r="W41" s="1"/>
  <c r="N41"/>
  <c r="L41"/>
  <c r="K41"/>
  <c r="R40"/>
  <c r="Q40"/>
  <c r="W40" s="1"/>
  <c r="P40"/>
  <c r="O40"/>
  <c r="N40"/>
  <c r="M40"/>
  <c r="L40"/>
  <c r="K40"/>
  <c r="R39"/>
  <c r="Q39" s="1"/>
  <c r="P39"/>
  <c r="N39"/>
  <c r="L39"/>
  <c r="K39"/>
  <c r="R38"/>
  <c r="Q38" s="1"/>
  <c r="W38" s="1"/>
  <c r="P38"/>
  <c r="N38"/>
  <c r="L38"/>
  <c r="K38"/>
  <c r="R37"/>
  <c r="Q37" s="1"/>
  <c r="W37" s="1"/>
  <c r="N37"/>
  <c r="L37"/>
  <c r="K37"/>
  <c r="R36"/>
  <c r="Q36"/>
  <c r="W36" s="1"/>
  <c r="P36"/>
  <c r="O36"/>
  <c r="N36"/>
  <c r="M36"/>
  <c r="L36"/>
  <c r="K36"/>
  <c r="R35"/>
  <c r="Q35" s="1"/>
  <c r="P35"/>
  <c r="N35"/>
  <c r="L35"/>
  <c r="K35"/>
  <c r="R34"/>
  <c r="Q34" s="1"/>
  <c r="W34" s="1"/>
  <c r="P34"/>
  <c r="N34"/>
  <c r="L34"/>
  <c r="K34"/>
  <c r="R33"/>
  <c r="Q33" s="1"/>
  <c r="W33" s="1"/>
  <c r="N33"/>
  <c r="L33"/>
  <c r="K33"/>
  <c r="R32"/>
  <c r="Q32"/>
  <c r="W32" s="1"/>
  <c r="P32"/>
  <c r="O32"/>
  <c r="N32"/>
  <c r="M32"/>
  <c r="L32"/>
  <c r="K32"/>
  <c r="R31"/>
  <c r="Q31" s="1"/>
  <c r="P31"/>
  <c r="N31"/>
  <c r="L31"/>
  <c r="K31"/>
  <c r="R30"/>
  <c r="Q30" s="1"/>
  <c r="W30" s="1"/>
  <c r="P30"/>
  <c r="N30"/>
  <c r="L30"/>
  <c r="K30"/>
  <c r="R29"/>
  <c r="Q29" s="1"/>
  <c r="W29" s="1"/>
  <c r="N29"/>
  <c r="L29"/>
  <c r="K29"/>
  <c r="R28"/>
  <c r="Q28"/>
  <c r="W28" s="1"/>
  <c r="P28"/>
  <c r="O28"/>
  <c r="N28"/>
  <c r="M28"/>
  <c r="L28"/>
  <c r="K28"/>
  <c r="R27"/>
  <c r="Q27" s="1"/>
  <c r="P27"/>
  <c r="N27"/>
  <c r="L27"/>
  <c r="K27"/>
  <c r="R26"/>
  <c r="Q26" s="1"/>
  <c r="W26" s="1"/>
  <c r="P26"/>
  <c r="N26"/>
  <c r="L26"/>
  <c r="K26"/>
  <c r="R25"/>
  <c r="Q25" s="1"/>
  <c r="W25" s="1"/>
  <c r="N25"/>
  <c r="L25"/>
  <c r="K25"/>
  <c r="R24"/>
  <c r="Q24"/>
  <c r="W24" s="1"/>
  <c r="P24"/>
  <c r="O24"/>
  <c r="N24"/>
  <c r="M24"/>
  <c r="L24"/>
  <c r="K24"/>
  <c r="R23"/>
  <c r="Q23" s="1"/>
  <c r="P23"/>
  <c r="N23"/>
  <c r="L23"/>
  <c r="K23"/>
  <c r="R22"/>
  <c r="Q22" s="1"/>
  <c r="W22" s="1"/>
  <c r="P22"/>
  <c r="N22"/>
  <c r="L22"/>
  <c r="K22"/>
  <c r="R21"/>
  <c r="Q21" s="1"/>
  <c r="W21" s="1"/>
  <c r="N21"/>
  <c r="L21"/>
  <c r="K21"/>
  <c r="R20"/>
  <c r="Q20"/>
  <c r="W20" s="1"/>
  <c r="P20"/>
  <c r="O20"/>
  <c r="N20"/>
  <c r="M20"/>
  <c r="L20"/>
  <c r="K20"/>
  <c r="R19"/>
  <c r="Q19" s="1"/>
  <c r="P19"/>
  <c r="N19"/>
  <c r="L19"/>
  <c r="L86" s="1"/>
  <c r="K19"/>
  <c r="R18"/>
  <c r="Q18" s="1"/>
  <c r="W18" s="1"/>
  <c r="P18"/>
  <c r="N18"/>
  <c r="L18"/>
  <c r="K18"/>
  <c r="R17"/>
  <c r="Q17" s="1"/>
  <c r="W17" s="1"/>
  <c r="N17"/>
  <c r="L17"/>
  <c r="K17"/>
  <c r="R16"/>
  <c r="Q16"/>
  <c r="W16" s="1"/>
  <c r="P16"/>
  <c r="O16"/>
  <c r="N16"/>
  <c r="M16"/>
  <c r="L16"/>
  <c r="K16"/>
  <c r="R15"/>
  <c r="Q15"/>
  <c r="W15" s="1"/>
  <c r="P15"/>
  <c r="O15"/>
  <c r="N15"/>
  <c r="M15"/>
  <c r="L15"/>
  <c r="K15"/>
  <c r="R14"/>
  <c r="Q14" s="1"/>
  <c r="P14"/>
  <c r="N14"/>
  <c r="L14"/>
  <c r="K14"/>
  <c r="R13"/>
  <c r="Q13" s="1"/>
  <c r="W13" s="1"/>
  <c r="P13"/>
  <c r="N13"/>
  <c r="L13"/>
  <c r="K13"/>
  <c r="R12"/>
  <c r="Q12" s="1"/>
  <c r="W12" s="1"/>
  <c r="N12"/>
  <c r="L12"/>
  <c r="K12"/>
  <c r="R11"/>
  <c r="Q11"/>
  <c r="W11" s="1"/>
  <c r="P11"/>
  <c r="O11"/>
  <c r="N11"/>
  <c r="M11"/>
  <c r="L11"/>
  <c r="K11"/>
  <c r="R10"/>
  <c r="Q10" s="1"/>
  <c r="P10"/>
  <c r="N10"/>
  <c r="L10"/>
  <c r="K10"/>
  <c r="R9"/>
  <c r="Q9" s="1"/>
  <c r="W9" s="1"/>
  <c r="P9"/>
  <c r="N9"/>
  <c r="L9"/>
  <c r="K9"/>
  <c r="R8"/>
  <c r="Q8" s="1"/>
  <c r="W8" s="1"/>
  <c r="N8"/>
  <c r="L8"/>
  <c r="K8"/>
  <c r="R7"/>
  <c r="Q7"/>
  <c r="W7" s="1"/>
  <c r="P7"/>
  <c r="O7"/>
  <c r="N7"/>
  <c r="M7"/>
  <c r="L7"/>
  <c r="K7"/>
  <c r="R6"/>
  <c r="Q6" s="1"/>
  <c r="P6"/>
  <c r="N6"/>
  <c r="L6"/>
  <c r="K6"/>
  <c r="R5"/>
  <c r="Q5" s="1"/>
  <c r="W5" s="1"/>
  <c r="P5"/>
  <c r="N5"/>
  <c r="L5"/>
  <c r="K5"/>
  <c r="R4"/>
  <c r="Q4" s="1"/>
  <c r="W4" s="1"/>
  <c r="N4"/>
  <c r="L4"/>
  <c r="K4"/>
  <c r="R3"/>
  <c r="Q3"/>
  <c r="W3" s="1"/>
  <c r="P3"/>
  <c r="O3"/>
  <c r="N3"/>
  <c r="M3"/>
  <c r="L3"/>
  <c r="K3"/>
  <c r="R2"/>
  <c r="R65" s="1"/>
  <c r="P2"/>
  <c r="N2"/>
  <c r="L2"/>
  <c r="L65" s="1"/>
  <c r="K2"/>
  <c r="Y62" i="6"/>
  <c r="Q62"/>
  <c r="P62"/>
  <c r="O62"/>
  <c r="N62"/>
  <c r="M62"/>
  <c r="L62"/>
  <c r="K62"/>
  <c r="J62"/>
  <c r="Q61"/>
  <c r="Y61" s="1"/>
  <c r="O61"/>
  <c r="M61"/>
  <c r="K61"/>
  <c r="J61"/>
  <c r="Y60"/>
  <c r="Q60"/>
  <c r="P60"/>
  <c r="O60"/>
  <c r="N60"/>
  <c r="M60"/>
  <c r="L60"/>
  <c r="K60"/>
  <c r="J60"/>
  <c r="Q59"/>
  <c r="Y59" s="1"/>
  <c r="O59"/>
  <c r="M59"/>
  <c r="K59"/>
  <c r="J59"/>
  <c r="Y58"/>
  <c r="Q58"/>
  <c r="P58"/>
  <c r="O58"/>
  <c r="N58"/>
  <c r="M58"/>
  <c r="L58"/>
  <c r="K58"/>
  <c r="J58"/>
  <c r="Q57"/>
  <c r="Y57" s="1"/>
  <c r="O57"/>
  <c r="M57"/>
  <c r="K57"/>
  <c r="J57"/>
  <c r="Y56"/>
  <c r="Q56"/>
  <c r="P56"/>
  <c r="O56"/>
  <c r="N56"/>
  <c r="M56"/>
  <c r="L56"/>
  <c r="K56"/>
  <c r="J56"/>
  <c r="Q55"/>
  <c r="Y55" s="1"/>
  <c r="O55"/>
  <c r="M55"/>
  <c r="K55"/>
  <c r="J55"/>
  <c r="Y54"/>
  <c r="Q54"/>
  <c r="P54"/>
  <c r="O54"/>
  <c r="N54"/>
  <c r="M54"/>
  <c r="L54"/>
  <c r="K54"/>
  <c r="J54"/>
  <c r="Q53"/>
  <c r="Y53" s="1"/>
  <c r="O53"/>
  <c r="M53"/>
  <c r="K53"/>
  <c r="J53"/>
  <c r="Y52"/>
  <c r="Q52"/>
  <c r="P52"/>
  <c r="O52"/>
  <c r="N52"/>
  <c r="M52"/>
  <c r="L52"/>
  <c r="K52"/>
  <c r="J52"/>
  <c r="Q51"/>
  <c r="Y51" s="1"/>
  <c r="O51"/>
  <c r="M51"/>
  <c r="K51"/>
  <c r="J51"/>
  <c r="Y50"/>
  <c r="Q50"/>
  <c r="P50"/>
  <c r="O50"/>
  <c r="N50"/>
  <c r="M50"/>
  <c r="L50"/>
  <c r="K50"/>
  <c r="J50"/>
  <c r="Q49"/>
  <c r="Y49" s="1"/>
  <c r="O49"/>
  <c r="M49"/>
  <c r="K49"/>
  <c r="J49"/>
  <c r="Y48"/>
  <c r="Q48"/>
  <c r="P48"/>
  <c r="O48"/>
  <c r="N48"/>
  <c r="M48"/>
  <c r="L48"/>
  <c r="K48"/>
  <c r="J48"/>
  <c r="Q47"/>
  <c r="Y47" s="1"/>
  <c r="O47"/>
  <c r="M47"/>
  <c r="K47"/>
  <c r="J47"/>
  <c r="Y46"/>
  <c r="Q46"/>
  <c r="P46"/>
  <c r="O46"/>
  <c r="N46"/>
  <c r="M46"/>
  <c r="L46"/>
  <c r="K46"/>
  <c r="J46"/>
  <c r="Q45"/>
  <c r="Y45" s="1"/>
  <c r="O45"/>
  <c r="M45"/>
  <c r="K45"/>
  <c r="J45"/>
  <c r="Y44"/>
  <c r="Q44"/>
  <c r="P44"/>
  <c r="O44"/>
  <c r="N44"/>
  <c r="M44"/>
  <c r="L44"/>
  <c r="K44"/>
  <c r="J44"/>
  <c r="Q43"/>
  <c r="Y43" s="1"/>
  <c r="O43"/>
  <c r="M43"/>
  <c r="K43"/>
  <c r="J43"/>
  <c r="Y42"/>
  <c r="Q42"/>
  <c r="P42"/>
  <c r="O42"/>
  <c r="N42"/>
  <c r="M42"/>
  <c r="L42"/>
  <c r="K42"/>
  <c r="J42"/>
  <c r="Q41"/>
  <c r="Y41" s="1"/>
  <c r="O41"/>
  <c r="M41"/>
  <c r="K41"/>
  <c r="J41"/>
  <c r="Y40"/>
  <c r="Q40"/>
  <c r="P40"/>
  <c r="O40"/>
  <c r="N40"/>
  <c r="M40"/>
  <c r="L40"/>
  <c r="K40"/>
  <c r="J40"/>
  <c r="Q39"/>
  <c r="Y39" s="1"/>
  <c r="O39"/>
  <c r="M39"/>
  <c r="K39"/>
  <c r="J39"/>
  <c r="Y38"/>
  <c r="Q38"/>
  <c r="P38"/>
  <c r="O38"/>
  <c r="N38"/>
  <c r="M38"/>
  <c r="L38"/>
  <c r="K38"/>
  <c r="J38"/>
  <c r="Q37"/>
  <c r="Y37" s="1"/>
  <c r="O37"/>
  <c r="M37"/>
  <c r="K37"/>
  <c r="J37"/>
  <c r="Y36"/>
  <c r="Q36"/>
  <c r="P36"/>
  <c r="O36"/>
  <c r="N36"/>
  <c r="M36"/>
  <c r="L36"/>
  <c r="K36"/>
  <c r="J36"/>
  <c r="Q35"/>
  <c r="Y35" s="1"/>
  <c r="O35"/>
  <c r="M35"/>
  <c r="K35"/>
  <c r="J35"/>
  <c r="Y34"/>
  <c r="Q34"/>
  <c r="P34"/>
  <c r="O34"/>
  <c r="N34"/>
  <c r="M34"/>
  <c r="L34"/>
  <c r="K34"/>
  <c r="J34"/>
  <c r="Q33"/>
  <c r="Y33" s="1"/>
  <c r="O33"/>
  <c r="M33"/>
  <c r="K33"/>
  <c r="J33"/>
  <c r="Y32"/>
  <c r="Q32"/>
  <c r="P32"/>
  <c r="O32"/>
  <c r="N32"/>
  <c r="M32"/>
  <c r="L32"/>
  <c r="K32"/>
  <c r="J32"/>
  <c r="Q31"/>
  <c r="Y31" s="1"/>
  <c r="O31"/>
  <c r="M31"/>
  <c r="K31"/>
  <c r="J31"/>
  <c r="Y30"/>
  <c r="Q30"/>
  <c r="P30"/>
  <c r="O30"/>
  <c r="N30"/>
  <c r="M30"/>
  <c r="L30"/>
  <c r="K30"/>
  <c r="J30"/>
  <c r="Q29"/>
  <c r="Y29" s="1"/>
  <c r="O29"/>
  <c r="M29"/>
  <c r="K29"/>
  <c r="J29"/>
  <c r="Y28"/>
  <c r="Q28"/>
  <c r="P28"/>
  <c r="O28"/>
  <c r="N28"/>
  <c r="M28"/>
  <c r="L28"/>
  <c r="K28"/>
  <c r="J28"/>
  <c r="Q27"/>
  <c r="Y27" s="1"/>
  <c r="O27"/>
  <c r="M27"/>
  <c r="K27"/>
  <c r="J27"/>
  <c r="Y26"/>
  <c r="Q26"/>
  <c r="P26"/>
  <c r="O26"/>
  <c r="N26"/>
  <c r="M26"/>
  <c r="L26"/>
  <c r="K26"/>
  <c r="J26"/>
  <c r="Q25"/>
  <c r="Y25" s="1"/>
  <c r="O25"/>
  <c r="M25"/>
  <c r="K25"/>
  <c r="J25"/>
  <c r="Y24"/>
  <c r="Q24"/>
  <c r="P24"/>
  <c r="O24"/>
  <c r="N24"/>
  <c r="M24"/>
  <c r="L24"/>
  <c r="K24"/>
  <c r="J24"/>
  <c r="Q23"/>
  <c r="Y23" s="1"/>
  <c r="O23"/>
  <c r="M23"/>
  <c r="K23"/>
  <c r="J23"/>
  <c r="Y22"/>
  <c r="Q22"/>
  <c r="P22"/>
  <c r="O22"/>
  <c r="N22"/>
  <c r="M22"/>
  <c r="L22"/>
  <c r="K22"/>
  <c r="J22"/>
  <c r="Q21"/>
  <c r="Y21" s="1"/>
  <c r="O21"/>
  <c r="M21"/>
  <c r="K21"/>
  <c r="J21"/>
  <c r="Y20"/>
  <c r="Q20"/>
  <c r="P20"/>
  <c r="O20"/>
  <c r="N20"/>
  <c r="M20"/>
  <c r="L20"/>
  <c r="K20"/>
  <c r="J20"/>
  <c r="Q19"/>
  <c r="Y19" s="1"/>
  <c r="O19"/>
  <c r="M19"/>
  <c r="K19"/>
  <c r="J19"/>
  <c r="Y18"/>
  <c r="Q18"/>
  <c r="P18"/>
  <c r="O18"/>
  <c r="N18"/>
  <c r="M18"/>
  <c r="L18"/>
  <c r="K18"/>
  <c r="J18"/>
  <c r="Q17"/>
  <c r="Y17" s="1"/>
  <c r="O17"/>
  <c r="M17"/>
  <c r="K17"/>
  <c r="J17"/>
  <c r="Y16"/>
  <c r="Q16"/>
  <c r="P16"/>
  <c r="O16"/>
  <c r="N16"/>
  <c r="M16"/>
  <c r="L16"/>
  <c r="K16"/>
  <c r="J16"/>
  <c r="Q15"/>
  <c r="Y15" s="1"/>
  <c r="O15"/>
  <c r="M15"/>
  <c r="K15"/>
  <c r="J15"/>
  <c r="Y14"/>
  <c r="Q14"/>
  <c r="P14"/>
  <c r="O14"/>
  <c r="N14"/>
  <c r="M14"/>
  <c r="L14"/>
  <c r="K14"/>
  <c r="J14"/>
  <c r="Q13"/>
  <c r="Y13" s="1"/>
  <c r="O13"/>
  <c r="M13"/>
  <c r="K13"/>
  <c r="J13"/>
  <c r="Y12"/>
  <c r="Q12"/>
  <c r="P12"/>
  <c r="O12"/>
  <c r="N12"/>
  <c r="M12"/>
  <c r="L12"/>
  <c r="K12"/>
  <c r="J12"/>
  <c r="Q11"/>
  <c r="Y11" s="1"/>
  <c r="O11"/>
  <c r="M11"/>
  <c r="K11"/>
  <c r="J11"/>
  <c r="Y10"/>
  <c r="Q10"/>
  <c r="P10"/>
  <c r="O10"/>
  <c r="N10"/>
  <c r="M10"/>
  <c r="L10"/>
  <c r="K10"/>
  <c r="J10"/>
  <c r="Q9"/>
  <c r="Y9" s="1"/>
  <c r="O9"/>
  <c r="M9"/>
  <c r="K9"/>
  <c r="J9"/>
  <c r="Y8"/>
  <c r="Q8"/>
  <c r="P8"/>
  <c r="O8"/>
  <c r="N8"/>
  <c r="M8"/>
  <c r="L8"/>
  <c r="K8"/>
  <c r="J8"/>
  <c r="Q7"/>
  <c r="Y7" s="1"/>
  <c r="O7"/>
  <c r="M7"/>
  <c r="K7"/>
  <c r="J7"/>
  <c r="Y6"/>
  <c r="Q6"/>
  <c r="P6"/>
  <c r="O6"/>
  <c r="N6"/>
  <c r="M6"/>
  <c r="L6"/>
  <c r="K6"/>
  <c r="J6"/>
  <c r="Q5"/>
  <c r="Y5" s="1"/>
  <c r="O5"/>
  <c r="M5"/>
  <c r="K5"/>
  <c r="J5"/>
  <c r="Y4"/>
  <c r="Q4"/>
  <c r="P4"/>
  <c r="O4"/>
  <c r="N4"/>
  <c r="M4"/>
  <c r="L4"/>
  <c r="K4"/>
  <c r="J4"/>
  <c r="Q3"/>
  <c r="Y3" s="1"/>
  <c r="O3"/>
  <c r="M3"/>
  <c r="K3"/>
  <c r="J3"/>
  <c r="Y2"/>
  <c r="Q2"/>
  <c r="P2"/>
  <c r="O2"/>
  <c r="N2"/>
  <c r="M2"/>
  <c r="L2"/>
  <c r="K2"/>
  <c r="J2"/>
  <c r="D74" i="2"/>
  <c r="W65"/>
  <c r="V65"/>
  <c r="U65"/>
  <c r="T65"/>
  <c r="K65"/>
  <c r="J65"/>
  <c r="I65"/>
  <c r="H65"/>
  <c r="G65"/>
  <c r="F65"/>
  <c r="E65"/>
  <c r="D65"/>
  <c r="R64"/>
  <c r="M64"/>
  <c r="R63"/>
  <c r="M63"/>
  <c r="S62"/>
  <c r="R62" s="1"/>
  <c r="Q62"/>
  <c r="O62"/>
  <c r="M62"/>
  <c r="L62"/>
  <c r="R61"/>
  <c r="Q61"/>
  <c r="P61"/>
  <c r="O61"/>
  <c r="N61"/>
  <c r="M61"/>
  <c r="L61"/>
  <c r="S60"/>
  <c r="R60"/>
  <c r="X60" s="1"/>
  <c r="Q60"/>
  <c r="P60"/>
  <c r="O60"/>
  <c r="N60"/>
  <c r="M60"/>
  <c r="L60"/>
  <c r="S59"/>
  <c r="R59" s="1"/>
  <c r="Q59"/>
  <c r="O59"/>
  <c r="M59"/>
  <c r="L59"/>
  <c r="S58"/>
  <c r="R58" s="1"/>
  <c r="X58" s="1"/>
  <c r="Q58"/>
  <c r="O58"/>
  <c r="M58"/>
  <c r="L58"/>
  <c r="S57"/>
  <c r="R57" s="1"/>
  <c r="X57" s="1"/>
  <c r="O57"/>
  <c r="M57"/>
  <c r="L57"/>
  <c r="S56"/>
  <c r="R56"/>
  <c r="X56" s="1"/>
  <c r="Q56"/>
  <c r="P56"/>
  <c r="O56"/>
  <c r="N56"/>
  <c r="M56"/>
  <c r="L56"/>
  <c r="S55"/>
  <c r="R55" s="1"/>
  <c r="Q55"/>
  <c r="O55"/>
  <c r="M55"/>
  <c r="L55"/>
  <c r="S54"/>
  <c r="R54" s="1"/>
  <c r="X54" s="1"/>
  <c r="Q54"/>
  <c r="O54"/>
  <c r="M54"/>
  <c r="L54"/>
  <c r="S53"/>
  <c r="R53" s="1"/>
  <c r="X53" s="1"/>
  <c r="O53"/>
  <c r="M53"/>
  <c r="L53"/>
  <c r="S52"/>
  <c r="R52"/>
  <c r="X52" s="1"/>
  <c r="Q52"/>
  <c r="P52"/>
  <c r="O52"/>
  <c r="N52"/>
  <c r="M52"/>
  <c r="L52"/>
  <c r="S51"/>
  <c r="R51" s="1"/>
  <c r="Q51"/>
  <c r="O51"/>
  <c r="M51"/>
  <c r="L51"/>
  <c r="S50"/>
  <c r="R50" s="1"/>
  <c r="X50" s="1"/>
  <c r="Q50"/>
  <c r="O50"/>
  <c r="M50"/>
  <c r="L50"/>
  <c r="S49"/>
  <c r="R49" s="1"/>
  <c r="X49" s="1"/>
  <c r="O49"/>
  <c r="M49"/>
  <c r="L49"/>
  <c r="S48"/>
  <c r="R48"/>
  <c r="X48" s="1"/>
  <c r="Q48"/>
  <c r="P48"/>
  <c r="O48"/>
  <c r="N48"/>
  <c r="M48"/>
  <c r="L48"/>
  <c r="S47"/>
  <c r="R47" s="1"/>
  <c r="Q47"/>
  <c r="O47"/>
  <c r="M47"/>
  <c r="L47"/>
  <c r="S46"/>
  <c r="R46" s="1"/>
  <c r="X46" s="1"/>
  <c r="Q46"/>
  <c r="O46"/>
  <c r="M46"/>
  <c r="L46"/>
  <c r="R45"/>
  <c r="X45" s="1"/>
  <c r="Q45"/>
  <c r="P45"/>
  <c r="O45"/>
  <c r="N45"/>
  <c r="M45"/>
  <c r="L45"/>
  <c r="S44"/>
  <c r="R44" s="1"/>
  <c r="Q44"/>
  <c r="O44"/>
  <c r="M44"/>
  <c r="L44"/>
  <c r="S43"/>
  <c r="R43" s="1"/>
  <c r="X43" s="1"/>
  <c r="Q43"/>
  <c r="O43"/>
  <c r="M43"/>
  <c r="L43"/>
  <c r="S42"/>
  <c r="R42" s="1"/>
  <c r="X42" s="1"/>
  <c r="O42"/>
  <c r="M42"/>
  <c r="L42"/>
  <c r="S41"/>
  <c r="R41"/>
  <c r="X41" s="1"/>
  <c r="Q41"/>
  <c r="P41"/>
  <c r="O41"/>
  <c r="N41"/>
  <c r="M41"/>
  <c r="L41"/>
  <c r="S40"/>
  <c r="R40" s="1"/>
  <c r="Q40"/>
  <c r="O40"/>
  <c r="M40"/>
  <c r="L40"/>
  <c r="S39"/>
  <c r="R39" s="1"/>
  <c r="X39" s="1"/>
  <c r="Q39"/>
  <c r="O39"/>
  <c r="M39"/>
  <c r="L39"/>
  <c r="S38"/>
  <c r="R38" s="1"/>
  <c r="X38" s="1"/>
  <c r="O38"/>
  <c r="M38"/>
  <c r="L38"/>
  <c r="S37"/>
  <c r="R37"/>
  <c r="X37" s="1"/>
  <c r="Q37"/>
  <c r="P37"/>
  <c r="O37"/>
  <c r="N37"/>
  <c r="M37"/>
  <c r="L37"/>
  <c r="S36"/>
  <c r="R36" s="1"/>
  <c r="Q36"/>
  <c r="O36"/>
  <c r="M36"/>
  <c r="L36"/>
  <c r="S35"/>
  <c r="R35" s="1"/>
  <c r="X35" s="1"/>
  <c r="Q35"/>
  <c r="O35"/>
  <c r="M35"/>
  <c r="L35"/>
  <c r="S34"/>
  <c r="R34" s="1"/>
  <c r="X34" s="1"/>
  <c r="O34"/>
  <c r="M34"/>
  <c r="L34"/>
  <c r="R33"/>
  <c r="Q33"/>
  <c r="P33"/>
  <c r="O33"/>
  <c r="N33"/>
  <c r="M33"/>
  <c r="X33" s="1"/>
  <c r="L33"/>
  <c r="S32"/>
  <c r="R32" s="1"/>
  <c r="X32" s="1"/>
  <c r="Q32"/>
  <c r="O32"/>
  <c r="M32"/>
  <c r="L32"/>
  <c r="S31"/>
  <c r="R31" s="1"/>
  <c r="X31" s="1"/>
  <c r="O31"/>
  <c r="M31"/>
  <c r="L31"/>
  <c r="S30"/>
  <c r="R30"/>
  <c r="X30" s="1"/>
  <c r="Q30"/>
  <c r="P30"/>
  <c r="O30"/>
  <c r="N30"/>
  <c r="M30"/>
  <c r="L30"/>
  <c r="S29"/>
  <c r="R29" s="1"/>
  <c r="Q29"/>
  <c r="O29"/>
  <c r="M29"/>
  <c r="L29"/>
  <c r="S28"/>
  <c r="R28" s="1"/>
  <c r="X28" s="1"/>
  <c r="Q28"/>
  <c r="O28"/>
  <c r="M28"/>
  <c r="L28"/>
  <c r="S27"/>
  <c r="R27" s="1"/>
  <c r="X27" s="1"/>
  <c r="O27"/>
  <c r="M27"/>
  <c r="L27"/>
  <c r="S26"/>
  <c r="R26"/>
  <c r="X26" s="1"/>
  <c r="Q26"/>
  <c r="P26"/>
  <c r="O26"/>
  <c r="N26"/>
  <c r="M26"/>
  <c r="L26"/>
  <c r="S25"/>
  <c r="Q25" s="1"/>
  <c r="O25"/>
  <c r="M25"/>
  <c r="L25"/>
  <c r="S24"/>
  <c r="R24"/>
  <c r="X24" s="1"/>
  <c r="Q24"/>
  <c r="P24"/>
  <c r="O24"/>
  <c r="N24"/>
  <c r="M24"/>
  <c r="L24"/>
  <c r="S23"/>
  <c r="Q23" s="1"/>
  <c r="O23"/>
  <c r="M23"/>
  <c r="L23"/>
  <c r="S22"/>
  <c r="R22"/>
  <c r="X22" s="1"/>
  <c r="Q22"/>
  <c r="P22"/>
  <c r="O22"/>
  <c r="N22"/>
  <c r="M22"/>
  <c r="L22"/>
  <c r="S21"/>
  <c r="R21" s="1"/>
  <c r="P21"/>
  <c r="N21"/>
  <c r="M21"/>
  <c r="L21"/>
  <c r="S20"/>
  <c r="R20" s="1"/>
  <c r="X20" s="1"/>
  <c r="O20"/>
  <c r="M20"/>
  <c r="L20"/>
  <c r="S19"/>
  <c r="R19"/>
  <c r="X19" s="1"/>
  <c r="Q19"/>
  <c r="P19"/>
  <c r="O19"/>
  <c r="N19"/>
  <c r="M19"/>
  <c r="L19"/>
  <c r="S18"/>
  <c r="R18" s="1"/>
  <c r="Q18"/>
  <c r="O18"/>
  <c r="M18"/>
  <c r="L18"/>
  <c r="S17"/>
  <c r="R17" s="1"/>
  <c r="X17" s="1"/>
  <c r="Q17"/>
  <c r="O17"/>
  <c r="M17"/>
  <c r="L17"/>
  <c r="S16"/>
  <c r="R16" s="1"/>
  <c r="X16" s="1"/>
  <c r="O16"/>
  <c r="M16"/>
  <c r="L16"/>
  <c r="S15"/>
  <c r="R15"/>
  <c r="X15" s="1"/>
  <c r="Q15"/>
  <c r="P15"/>
  <c r="O15"/>
  <c r="N15"/>
  <c r="M15"/>
  <c r="L15"/>
  <c r="S14"/>
  <c r="R14" s="1"/>
  <c r="Q14"/>
  <c r="O14"/>
  <c r="M14"/>
  <c r="L14"/>
  <c r="R13"/>
  <c r="Q13"/>
  <c r="P13"/>
  <c r="O13"/>
  <c r="N13"/>
  <c r="M13"/>
  <c r="L13"/>
  <c r="S12"/>
  <c r="R12"/>
  <c r="Q12"/>
  <c r="P12"/>
  <c r="O12"/>
  <c r="N12"/>
  <c r="M12"/>
  <c r="L12"/>
  <c r="S11"/>
  <c r="R11" s="1"/>
  <c r="Q11"/>
  <c r="O11"/>
  <c r="M11"/>
  <c r="L11"/>
  <c r="S10"/>
  <c r="R10" s="1"/>
  <c r="X10" s="1"/>
  <c r="Q10"/>
  <c r="O10"/>
  <c r="N10"/>
  <c r="M10"/>
  <c r="L10"/>
  <c r="S9"/>
  <c r="R9" s="1"/>
  <c r="X9" s="1"/>
  <c r="O9"/>
  <c r="M9"/>
  <c r="L9"/>
  <c r="S8"/>
  <c r="R8"/>
  <c r="X8" s="1"/>
  <c r="Q8"/>
  <c r="P8"/>
  <c r="O8"/>
  <c r="N8"/>
  <c r="M8"/>
  <c r="L8"/>
  <c r="S7"/>
  <c r="R7" s="1"/>
  <c r="Q7"/>
  <c r="O7"/>
  <c r="M7"/>
  <c r="L7"/>
  <c r="S6"/>
  <c r="R6" s="1"/>
  <c r="X6" s="1"/>
  <c r="Q6"/>
  <c r="O6"/>
  <c r="M6"/>
  <c r="L6"/>
  <c r="S5"/>
  <c r="R5" s="1"/>
  <c r="X5" s="1"/>
  <c r="O5"/>
  <c r="M5"/>
  <c r="L5"/>
  <c r="S4"/>
  <c r="R4"/>
  <c r="X4" s="1"/>
  <c r="Q4"/>
  <c r="P4"/>
  <c r="O4"/>
  <c r="N4"/>
  <c r="M4"/>
  <c r="L4"/>
  <c r="S3"/>
  <c r="R3" s="1"/>
  <c r="Q3"/>
  <c r="O3"/>
  <c r="M3"/>
  <c r="L3"/>
  <c r="S2"/>
  <c r="R2" s="1"/>
  <c r="Q2"/>
  <c r="O2"/>
  <c r="M2"/>
  <c r="L2"/>
  <c r="W65" i="1"/>
  <c r="V65"/>
  <c r="U65"/>
  <c r="T65"/>
  <c r="K65"/>
  <c r="J65"/>
  <c r="I65"/>
  <c r="H65"/>
  <c r="G65"/>
  <c r="F65"/>
  <c r="E65"/>
  <c r="D65"/>
  <c r="R64"/>
  <c r="M64"/>
  <c r="R63"/>
  <c r="M63"/>
  <c r="S62"/>
  <c r="R62" s="1"/>
  <c r="O62"/>
  <c r="M62"/>
  <c r="L62"/>
  <c r="R61"/>
  <c r="Q61"/>
  <c r="P61"/>
  <c r="O61"/>
  <c r="N61"/>
  <c r="M61"/>
  <c r="L61"/>
  <c r="S60"/>
  <c r="R60" s="1"/>
  <c r="Q60"/>
  <c r="O60"/>
  <c r="M60"/>
  <c r="L60"/>
  <c r="S59"/>
  <c r="R59" s="1"/>
  <c r="O59"/>
  <c r="M59"/>
  <c r="L59"/>
  <c r="S58"/>
  <c r="R58" s="1"/>
  <c r="Q58"/>
  <c r="O58"/>
  <c r="N58"/>
  <c r="M58"/>
  <c r="L58"/>
  <c r="S57"/>
  <c r="R57" s="1"/>
  <c r="O57"/>
  <c r="M57"/>
  <c r="L57"/>
  <c r="S56"/>
  <c r="R56"/>
  <c r="X56" s="1"/>
  <c r="Q56"/>
  <c r="P56"/>
  <c r="O56"/>
  <c r="N56"/>
  <c r="M56"/>
  <c r="L56"/>
  <c r="S55"/>
  <c r="R55" s="1"/>
  <c r="Q55"/>
  <c r="O55"/>
  <c r="M55"/>
  <c r="L55"/>
  <c r="S54"/>
  <c r="R54" s="1"/>
  <c r="O54"/>
  <c r="M54"/>
  <c r="L54"/>
  <c r="S53"/>
  <c r="R53" s="1"/>
  <c r="M53"/>
  <c r="L53"/>
  <c r="S52"/>
  <c r="R52" s="1"/>
  <c r="X52" s="1"/>
  <c r="Q52"/>
  <c r="O52"/>
  <c r="M52"/>
  <c r="L52"/>
  <c r="S51"/>
  <c r="R51" s="1"/>
  <c r="O51"/>
  <c r="M51"/>
  <c r="L51"/>
  <c r="S50"/>
  <c r="R50" s="1"/>
  <c r="Q50"/>
  <c r="O50"/>
  <c r="N50"/>
  <c r="M50"/>
  <c r="L50"/>
  <c r="S49"/>
  <c r="R49" s="1"/>
  <c r="O49"/>
  <c r="M49"/>
  <c r="L49"/>
  <c r="S48"/>
  <c r="R48"/>
  <c r="X48" s="1"/>
  <c r="Q48"/>
  <c r="P48"/>
  <c r="O48"/>
  <c r="N48"/>
  <c r="M48"/>
  <c r="L48"/>
  <c r="S47"/>
  <c r="R47" s="1"/>
  <c r="Q47"/>
  <c r="O47"/>
  <c r="M47"/>
  <c r="L47"/>
  <c r="S46"/>
  <c r="R46" s="1"/>
  <c r="O46"/>
  <c r="M46"/>
  <c r="L46"/>
  <c r="R45"/>
  <c r="Q45"/>
  <c r="P45"/>
  <c r="O45"/>
  <c r="N45"/>
  <c r="M45"/>
  <c r="L45"/>
  <c r="S44"/>
  <c r="R44" s="1"/>
  <c r="Q44"/>
  <c r="O44"/>
  <c r="M44"/>
  <c r="L44"/>
  <c r="S43"/>
  <c r="R43" s="1"/>
  <c r="O43"/>
  <c r="M43"/>
  <c r="L43"/>
  <c r="S42"/>
  <c r="R42" s="1"/>
  <c r="M42"/>
  <c r="L42"/>
  <c r="S41"/>
  <c r="R41" s="1"/>
  <c r="Q41"/>
  <c r="O41"/>
  <c r="M41"/>
  <c r="L41"/>
  <c r="S40"/>
  <c r="R40" s="1"/>
  <c r="O40"/>
  <c r="M40"/>
  <c r="L40"/>
  <c r="S39"/>
  <c r="R39" s="1"/>
  <c r="Q39"/>
  <c r="O39"/>
  <c r="M39"/>
  <c r="L39"/>
  <c r="R38"/>
  <c r="X38" s="1"/>
  <c r="Q38"/>
  <c r="P38"/>
  <c r="O38"/>
  <c r="N38"/>
  <c r="M38"/>
  <c r="L38"/>
  <c r="S37"/>
  <c r="R37" s="1"/>
  <c r="Q37"/>
  <c r="O37"/>
  <c r="M37"/>
  <c r="L37"/>
  <c r="S36"/>
  <c r="R36" s="1"/>
  <c r="O36"/>
  <c r="M36"/>
  <c r="L36"/>
  <c r="S35"/>
  <c r="R35" s="1"/>
  <c r="M35"/>
  <c r="L35"/>
  <c r="S34"/>
  <c r="R34" s="1"/>
  <c r="X34" s="1"/>
  <c r="Q34"/>
  <c r="O34"/>
  <c r="M34"/>
  <c r="L34"/>
  <c r="R33"/>
  <c r="Q33"/>
  <c r="P33"/>
  <c r="O33"/>
  <c r="N33"/>
  <c r="M33"/>
  <c r="L33"/>
  <c r="S32"/>
  <c r="R32" s="1"/>
  <c r="O32"/>
  <c r="M32"/>
  <c r="L32"/>
  <c r="S31"/>
  <c r="R31" s="1"/>
  <c r="Q31"/>
  <c r="O31"/>
  <c r="M31"/>
  <c r="L31"/>
  <c r="S30"/>
  <c r="R30" s="1"/>
  <c r="X30" s="1"/>
  <c r="P30"/>
  <c r="N30"/>
  <c r="M30"/>
  <c r="L30"/>
  <c r="S29"/>
  <c r="R29" s="1"/>
  <c r="Q29"/>
  <c r="O29"/>
  <c r="M29"/>
  <c r="L29"/>
  <c r="S28"/>
  <c r="R28" s="1"/>
  <c r="Q28"/>
  <c r="O28"/>
  <c r="M28"/>
  <c r="L28"/>
  <c r="R27"/>
  <c r="Q27"/>
  <c r="P27"/>
  <c r="O27"/>
  <c r="N27"/>
  <c r="M27"/>
  <c r="L27"/>
  <c r="S26"/>
  <c r="R26" s="1"/>
  <c r="O26"/>
  <c r="M26"/>
  <c r="L26"/>
  <c r="S25"/>
  <c r="R25"/>
  <c r="X25" s="1"/>
  <c r="Q25"/>
  <c r="P25"/>
  <c r="O25"/>
  <c r="N25"/>
  <c r="M25"/>
  <c r="L25"/>
  <c r="S24"/>
  <c r="R24" s="1"/>
  <c r="Q24"/>
  <c r="O24"/>
  <c r="M24"/>
  <c r="L24"/>
  <c r="S23"/>
  <c r="R23" s="1"/>
  <c r="X23" s="1"/>
  <c r="O23"/>
  <c r="M23"/>
  <c r="L23"/>
  <c r="S22"/>
  <c r="R22" s="1"/>
  <c r="O22"/>
  <c r="M22"/>
  <c r="L22"/>
  <c r="S21"/>
  <c r="R21"/>
  <c r="X21" s="1"/>
  <c r="Q21"/>
  <c r="P21"/>
  <c r="O21"/>
  <c r="N21"/>
  <c r="M21"/>
  <c r="L21"/>
  <c r="S20"/>
  <c r="R20" s="1"/>
  <c r="Q20"/>
  <c r="O20"/>
  <c r="M20"/>
  <c r="L20"/>
  <c r="S19"/>
  <c r="R19" s="1"/>
  <c r="X19" s="1"/>
  <c r="O19"/>
  <c r="M19"/>
  <c r="L19"/>
  <c r="S18"/>
  <c r="R18" s="1"/>
  <c r="O18"/>
  <c r="M18"/>
  <c r="L18"/>
  <c r="S17"/>
  <c r="R17"/>
  <c r="X17" s="1"/>
  <c r="Q17"/>
  <c r="P17"/>
  <c r="O17"/>
  <c r="N17"/>
  <c r="M17"/>
  <c r="L17"/>
  <c r="S16"/>
  <c r="R16" s="1"/>
  <c r="Q16"/>
  <c r="O16"/>
  <c r="M16"/>
  <c r="L16"/>
  <c r="S15"/>
  <c r="R15" s="1"/>
  <c r="X15" s="1"/>
  <c r="O15"/>
  <c r="M15"/>
  <c r="L15"/>
  <c r="S14"/>
  <c r="R14" s="1"/>
  <c r="O14"/>
  <c r="M14"/>
  <c r="L14"/>
  <c r="R13"/>
  <c r="Q13"/>
  <c r="P13"/>
  <c r="O13"/>
  <c r="N13"/>
  <c r="M13"/>
  <c r="X13" s="1"/>
  <c r="L13"/>
  <c r="R12"/>
  <c r="Q12"/>
  <c r="P12"/>
  <c r="O12"/>
  <c r="N12"/>
  <c r="M12"/>
  <c r="L12"/>
  <c r="S11"/>
  <c r="R11"/>
  <c r="X11" s="1"/>
  <c r="Q11"/>
  <c r="P11"/>
  <c r="O11"/>
  <c r="N11"/>
  <c r="M11"/>
  <c r="L11"/>
  <c r="S10"/>
  <c r="R10" s="1"/>
  <c r="Q10"/>
  <c r="O10"/>
  <c r="M10"/>
  <c r="L10"/>
  <c r="S9"/>
  <c r="R9" s="1"/>
  <c r="X9" s="1"/>
  <c r="O9"/>
  <c r="M9"/>
  <c r="L9"/>
  <c r="S8"/>
  <c r="R8" s="1"/>
  <c r="O8"/>
  <c r="M8"/>
  <c r="L8"/>
  <c r="S7"/>
  <c r="R7"/>
  <c r="X7" s="1"/>
  <c r="Q7"/>
  <c r="P7"/>
  <c r="O7"/>
  <c r="N7"/>
  <c r="M7"/>
  <c r="L7"/>
  <c r="S6"/>
  <c r="R6" s="1"/>
  <c r="O6"/>
  <c r="M6"/>
  <c r="L6"/>
  <c r="S5"/>
  <c r="R5"/>
  <c r="Q5"/>
  <c r="P5"/>
  <c r="O5"/>
  <c r="N5"/>
  <c r="M5"/>
  <c r="L5"/>
  <c r="S4"/>
  <c r="R4" s="1"/>
  <c r="Q4"/>
  <c r="O4"/>
  <c r="M4"/>
  <c r="L4"/>
  <c r="R3"/>
  <c r="Q3"/>
  <c r="P3"/>
  <c r="O3"/>
  <c r="N3"/>
  <c r="M3"/>
  <c r="L3"/>
  <c r="S2"/>
  <c r="Q2"/>
  <c r="O2"/>
  <c r="N2"/>
  <c r="M2"/>
  <c r="L2"/>
  <c r="W60" i="7" l="1"/>
  <c r="P4"/>
  <c r="M5"/>
  <c r="O5"/>
  <c r="W6"/>
  <c r="P8"/>
  <c r="M9"/>
  <c r="O9"/>
  <c r="W10"/>
  <c r="P12"/>
  <c r="M13"/>
  <c r="O13"/>
  <c r="W14"/>
  <c r="P17"/>
  <c r="M18"/>
  <c r="O18"/>
  <c r="W19"/>
  <c r="P21"/>
  <c r="M22"/>
  <c r="O22"/>
  <c r="W23"/>
  <c r="P25"/>
  <c r="M26"/>
  <c r="O26"/>
  <c r="W27"/>
  <c r="P29"/>
  <c r="M30"/>
  <c r="O30"/>
  <c r="W31"/>
  <c r="P33"/>
  <c r="M34"/>
  <c r="O34"/>
  <c r="W35"/>
  <c r="P37"/>
  <c r="M38"/>
  <c r="O38"/>
  <c r="W39"/>
  <c r="P41"/>
  <c r="M42"/>
  <c r="O42"/>
  <c r="W43"/>
  <c r="P45"/>
  <c r="M46"/>
  <c r="O46"/>
  <c r="W47"/>
  <c r="P49"/>
  <c r="M50"/>
  <c r="O50"/>
  <c r="W51"/>
  <c r="P53"/>
  <c r="M54"/>
  <c r="O54"/>
  <c r="W55"/>
  <c r="P57"/>
  <c r="M58"/>
  <c r="O58"/>
  <c r="W59"/>
  <c r="P61"/>
  <c r="W62"/>
  <c r="K65"/>
  <c r="N2" i="2"/>
  <c r="P2"/>
  <c r="X3"/>
  <c r="Q5"/>
  <c r="N6"/>
  <c r="P6"/>
  <c r="X7"/>
  <c r="Q9"/>
  <c r="P10"/>
  <c r="X11"/>
  <c r="X13"/>
  <c r="X14"/>
  <c r="Q16"/>
  <c r="N17"/>
  <c r="P17"/>
  <c r="X18"/>
  <c r="Q20"/>
  <c r="X21"/>
  <c r="Q27"/>
  <c r="N28"/>
  <c r="P28"/>
  <c r="X29"/>
  <c r="Q31"/>
  <c r="N32"/>
  <c r="P32"/>
  <c r="Q34"/>
  <c r="N35"/>
  <c r="P35"/>
  <c r="X36"/>
  <c r="Q38"/>
  <c r="N39"/>
  <c r="P39"/>
  <c r="X40"/>
  <c r="Q42"/>
  <c r="N43"/>
  <c r="P43"/>
  <c r="X44"/>
  <c r="N46"/>
  <c r="P46"/>
  <c r="X47"/>
  <c r="Q49"/>
  <c r="N50"/>
  <c r="P50"/>
  <c r="X51"/>
  <c r="Q53"/>
  <c r="N54"/>
  <c r="P54"/>
  <c r="X55"/>
  <c r="Q57"/>
  <c r="N58"/>
  <c r="P58"/>
  <c r="X59"/>
  <c r="X61"/>
  <c r="X62"/>
  <c r="X12"/>
  <c r="L65"/>
  <c r="X35" i="1"/>
  <c r="X36"/>
  <c r="X42"/>
  <c r="X43"/>
  <c r="X46"/>
  <c r="X53"/>
  <c r="X54"/>
  <c r="M65"/>
  <c r="S65"/>
  <c r="X3"/>
  <c r="X8"/>
  <c r="Q9"/>
  <c r="X14"/>
  <c r="Q15"/>
  <c r="X18"/>
  <c r="Q19"/>
  <c r="X22"/>
  <c r="Q23"/>
  <c r="X26"/>
  <c r="N28"/>
  <c r="P28"/>
  <c r="O30"/>
  <c r="Q30"/>
  <c r="X32"/>
  <c r="N34"/>
  <c r="P34"/>
  <c r="O35"/>
  <c r="N36"/>
  <c r="Q36"/>
  <c r="X39"/>
  <c r="Q40"/>
  <c r="N41"/>
  <c r="P41"/>
  <c r="O42"/>
  <c r="N43"/>
  <c r="Q43"/>
  <c r="N46"/>
  <c r="Q46"/>
  <c r="X49"/>
  <c r="X50"/>
  <c r="Q51"/>
  <c r="N52"/>
  <c r="P52"/>
  <c r="O53"/>
  <c r="N54"/>
  <c r="Q54"/>
  <c r="X57"/>
  <c r="X58"/>
  <c r="Q59"/>
  <c r="N60"/>
  <c r="P60"/>
  <c r="Q62"/>
  <c r="X4"/>
  <c r="X6"/>
  <c r="Q8"/>
  <c r="N9"/>
  <c r="P9"/>
  <c r="X10"/>
  <c r="X12"/>
  <c r="Q14"/>
  <c r="N15"/>
  <c r="P15"/>
  <c r="X16"/>
  <c r="Q18"/>
  <c r="N19"/>
  <c r="P19"/>
  <c r="X20"/>
  <c r="Q22"/>
  <c r="N23"/>
  <c r="P23"/>
  <c r="X24"/>
  <c r="Q26"/>
  <c r="X27"/>
  <c r="X31"/>
  <c r="Q32"/>
  <c r="X33"/>
  <c r="Q35"/>
  <c r="P36"/>
  <c r="X37"/>
  <c r="N39"/>
  <c r="P39"/>
  <c r="X40"/>
  <c r="Q42"/>
  <c r="P43"/>
  <c r="X44"/>
  <c r="P46"/>
  <c r="X47"/>
  <c r="Q49"/>
  <c r="P50"/>
  <c r="X51"/>
  <c r="Q53"/>
  <c r="P54"/>
  <c r="X55"/>
  <c r="Q57"/>
  <c r="P58"/>
  <c r="X59"/>
  <c r="X61"/>
  <c r="X62"/>
  <c r="P2"/>
  <c r="R2"/>
  <c r="R65" s="1"/>
  <c r="X5"/>
  <c r="X28"/>
  <c r="X29"/>
  <c r="X41"/>
  <c r="X45"/>
  <c r="X60"/>
  <c r="L65"/>
  <c r="N32"/>
  <c r="P32"/>
  <c r="N35"/>
  <c r="P35"/>
  <c r="N37"/>
  <c r="P37"/>
  <c r="N40"/>
  <c r="P40"/>
  <c r="N42"/>
  <c r="P42"/>
  <c r="N44"/>
  <c r="P44"/>
  <c r="N47"/>
  <c r="P47"/>
  <c r="N49"/>
  <c r="P49"/>
  <c r="N51"/>
  <c r="P51"/>
  <c r="N53"/>
  <c r="P53"/>
  <c r="N55"/>
  <c r="P55"/>
  <c r="N57"/>
  <c r="P57"/>
  <c r="N59"/>
  <c r="P59"/>
  <c r="N62"/>
  <c r="P62"/>
  <c r="M65" i="2"/>
  <c r="S65"/>
  <c r="N3"/>
  <c r="P3"/>
  <c r="N5"/>
  <c r="P5"/>
  <c r="N7"/>
  <c r="P7"/>
  <c r="N9"/>
  <c r="P9"/>
  <c r="N11"/>
  <c r="P11"/>
  <c r="N14"/>
  <c r="P14"/>
  <c r="N16"/>
  <c r="P16"/>
  <c r="N18"/>
  <c r="P18"/>
  <c r="N20"/>
  <c r="P20"/>
  <c r="O21"/>
  <c r="Q21"/>
  <c r="R23"/>
  <c r="X23" s="1"/>
  <c r="P23"/>
  <c r="N23"/>
  <c r="R25"/>
  <c r="X25" s="1"/>
  <c r="P25"/>
  <c r="N25"/>
  <c r="X2" i="1"/>
  <c r="Q6"/>
  <c r="N4"/>
  <c r="P4"/>
  <c r="N6"/>
  <c r="P6"/>
  <c r="N8"/>
  <c r="P8"/>
  <c r="N10"/>
  <c r="P10"/>
  <c r="N14"/>
  <c r="P14"/>
  <c r="N16"/>
  <c r="P16"/>
  <c r="N18"/>
  <c r="P18"/>
  <c r="N20"/>
  <c r="P20"/>
  <c r="N22"/>
  <c r="P22"/>
  <c r="N24"/>
  <c r="P24"/>
  <c r="N26"/>
  <c r="P26"/>
  <c r="N29"/>
  <c r="P29"/>
  <c r="N31"/>
  <c r="P31"/>
  <c r="R65" i="2"/>
  <c r="L72" s="1"/>
  <c r="X2"/>
  <c r="M17" i="7"/>
  <c r="O17"/>
  <c r="M19"/>
  <c r="O19"/>
  <c r="M21"/>
  <c r="O21"/>
  <c r="M23"/>
  <c r="O23"/>
  <c r="M25"/>
  <c r="O25"/>
  <c r="M27"/>
  <c r="O27"/>
  <c r="M29"/>
  <c r="O29"/>
  <c r="M31"/>
  <c r="O31"/>
  <c r="M33"/>
  <c r="O33"/>
  <c r="M35"/>
  <c r="O35"/>
  <c r="M37"/>
  <c r="O37"/>
  <c r="M39"/>
  <c r="O39"/>
  <c r="M41"/>
  <c r="O41"/>
  <c r="M43"/>
  <c r="O43"/>
  <c r="M45"/>
  <c r="O45"/>
  <c r="M47"/>
  <c r="O47"/>
  <c r="M49"/>
  <c r="O49"/>
  <c r="M51"/>
  <c r="O51"/>
  <c r="M53"/>
  <c r="O53"/>
  <c r="M55"/>
  <c r="O55"/>
  <c r="M57"/>
  <c r="O57"/>
  <c r="M59"/>
  <c r="O59"/>
  <c r="M61"/>
  <c r="O61"/>
  <c r="N27" i="2"/>
  <c r="P27"/>
  <c r="N29"/>
  <c r="P29"/>
  <c r="N31"/>
  <c r="P31"/>
  <c r="N34"/>
  <c r="P34"/>
  <c r="N36"/>
  <c r="P36"/>
  <c r="N38"/>
  <c r="P38"/>
  <c r="N40"/>
  <c r="P40"/>
  <c r="N42"/>
  <c r="P42"/>
  <c r="N44"/>
  <c r="P44"/>
  <c r="N47"/>
  <c r="P47"/>
  <c r="N49"/>
  <c r="P49"/>
  <c r="N51"/>
  <c r="P51"/>
  <c r="N53"/>
  <c r="P53"/>
  <c r="N55"/>
  <c r="P55"/>
  <c r="N57"/>
  <c r="P57"/>
  <c r="N59"/>
  <c r="P59"/>
  <c r="N62"/>
  <c r="P62"/>
  <c r="L3" i="6"/>
  <c r="N3"/>
  <c r="P3"/>
  <c r="L5"/>
  <c r="N5"/>
  <c r="P5"/>
  <c r="L7"/>
  <c r="N7"/>
  <c r="P7"/>
  <c r="L9"/>
  <c r="N9"/>
  <c r="P9"/>
  <c r="L11"/>
  <c r="N11"/>
  <c r="P11"/>
  <c r="L13"/>
  <c r="N13"/>
  <c r="P13"/>
  <c r="L15"/>
  <c r="N15"/>
  <c r="P15"/>
  <c r="L17"/>
  <c r="N17"/>
  <c r="P17"/>
  <c r="L19"/>
  <c r="N19"/>
  <c r="P19"/>
  <c r="L21"/>
  <c r="N21"/>
  <c r="P21"/>
  <c r="L23"/>
  <c r="N23"/>
  <c r="P23"/>
  <c r="L25"/>
  <c r="N25"/>
  <c r="P25"/>
  <c r="L27"/>
  <c r="N27"/>
  <c r="P27"/>
  <c r="L29"/>
  <c r="N29"/>
  <c r="P29"/>
  <c r="L31"/>
  <c r="N31"/>
  <c r="P31"/>
  <c r="L33"/>
  <c r="N33"/>
  <c r="P33"/>
  <c r="L35"/>
  <c r="N35"/>
  <c r="P35"/>
  <c r="L37"/>
  <c r="N37"/>
  <c r="P37"/>
  <c r="L39"/>
  <c r="N39"/>
  <c r="P39"/>
  <c r="L41"/>
  <c r="N41"/>
  <c r="P41"/>
  <c r="L43"/>
  <c r="N43"/>
  <c r="P43"/>
  <c r="L45"/>
  <c r="N45"/>
  <c r="P45"/>
  <c r="L47"/>
  <c r="N47"/>
  <c r="P47"/>
  <c r="L49"/>
  <c r="N49"/>
  <c r="P49"/>
  <c r="L51"/>
  <c r="N51"/>
  <c r="P51"/>
  <c r="L53"/>
  <c r="N53"/>
  <c r="P53"/>
  <c r="L55"/>
  <c r="N55"/>
  <c r="P55"/>
  <c r="L57"/>
  <c r="N57"/>
  <c r="P57"/>
  <c r="L59"/>
  <c r="N59"/>
  <c r="P59"/>
  <c r="L61"/>
  <c r="N61"/>
  <c r="P61"/>
  <c r="M2" i="7"/>
  <c r="O2"/>
  <c r="Q2"/>
  <c r="M4"/>
  <c r="O4"/>
  <c r="M6"/>
  <c r="O6"/>
  <c r="M8"/>
  <c r="O8"/>
  <c r="M10"/>
  <c r="O10"/>
  <c r="M12"/>
  <c r="O12"/>
  <c r="M14"/>
  <c r="O14"/>
  <c r="W2" l="1"/>
  <c r="Q65"/>
</calcChain>
</file>

<file path=xl/comments1.xml><?xml version="1.0" encoding="utf-8"?>
<comments xmlns="http://schemas.openxmlformats.org/spreadsheetml/2006/main">
  <authors>
    <author>tc={00E50002-0047-4117-B598-00F300CB00B7}</author>
    <author>tc={25AF140E-B7AA-4348-B46A-53CFC5B23467}</author>
    <author>tc={B30E3341-AEBE-42A4-951C-3D0395B9416D}</author>
    <author>tc={0044009A-005D-47B9-A073-007B008200A1}</author>
    <author>tc={000000AB-0054-4EAC-8E16-0095007F0038}</author>
    <author>tc={FF175D5F-9C1C-850D-354D-A4FE1D339FA8}</author>
    <author>tc={8A95E751-407C-4B2F-8F6F-3128E7457372}</author>
    <author>tc={9C3C50CB-4935-BB05-CB1B-CCC9FC781616}</author>
    <author>tc={03679740-5F96-412E-9B23-075FDA4B9E81}</author>
    <author>tc={916CE3C9-D8A2-47D4-BE3D-862BACAE4771}</author>
    <author>tc={3C5CB9CF-94BF-4B3C-992A-45A165972CF0}</author>
    <author>tc={82F1B577-FD93-44AB-9338-A73314656404}</author>
    <author>tc={003C00BE-003C-4198-9CF4-006B00A600FB}</author>
    <author>tc={00760054-004C-4FD5-AF77-002C00E400F8}</author>
    <author>tc={05A54474-60E7-4696-8BA3-28E0EBBD9C2D}</author>
    <author>tc={E9A9E823-03C3-4A77-BFC4-648BAD268A37}</author>
    <author>tc={21E7A6C0-9469-4F94-B7DD-6D71D82A9317}</author>
    <author>tc={5BF83D88-68FE-492C-A573-729B3833350C}</author>
    <author>tc={F75CA141-AD2B-427A-A04F-18CB9C2B1485}</author>
    <author>tc={006500CB-009E-4A2D-B132-000400D000CE}</author>
    <author>tc={ECDBD86F-24F8-4CB6-853D-4EF5ECB1BC91}</author>
    <author>tc={1FC7DA2A-07D6-4F14-870F-73F6FADCDE88}</author>
    <author>tc={0A5AEA77-283D-4149-8314-5FE7C6CED7B2}</author>
    <author>tc={00B000C9-0024-40B5-942C-00790060001D}</author>
    <author>tc={1950D48E-FF83-4A94-BB65-FE6ECCAFC7A3}</author>
    <author>tc={0069009E-00D3-4D70-89FD-0015003400CA}</author>
  </authors>
  <commentList>
    <comment ref="I9" authorId="0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Новик 2 раза на платформе (178)
</t>
        </r>
      </text>
    </comment>
    <comment ref="F16" authorId="1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Есть в списке Верстакова, её зачёт в учителях
</t>
        </r>
      </text>
    </comment>
    <comment ref="J16" authorId="2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зачёт Верстаковой, теперь в завучах
</t>
        </r>
      </text>
    </comment>
    <comment ref="F18" authorId="3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Есть в списке Хлебникова, её зачёт в учителях
</t>
        </r>
      </text>
    </comment>
    <comment ref="J18" authorId="4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зачёт Хлебниковой, теперь в завучах
Дудкина, Прибавкина, Змушко О.В. тех неполадки
</t>
        </r>
      </text>
    </comment>
    <comment ref="A19" authorId="5">
      <text>
        <r>
          <rPr>
            <b/>
            <sz val="9"/>
            <rFont val="Tahoma"/>
          </rPr>
          <t>ЦНППМ КИПК:</t>
        </r>
        <r>
          <rPr>
            <sz val="9"/>
            <rFont val="Tahoma"/>
          </rPr>
          <t xml:space="preserve">
18.06.2024 проверены завучи ДОУ
19.06.2024 проверены завучи ОУ
</t>
        </r>
      </text>
    </comment>
    <comment ref="B19" authorId="6">
      <text>
        <r>
          <rPr>
            <b/>
            <sz val="9"/>
            <rFont val="Tahoma"/>
          </rPr>
          <t>ЦНППМ КИПК:</t>
        </r>
        <r>
          <rPr>
            <sz val="9"/>
            <rFont val="Tahoma"/>
          </rPr>
          <t xml:space="preserve">
02.04.24 проверены ИОМ ДОУ
27.05.24 проверены ИОМ ОУ
</t>
        </r>
      </text>
    </comment>
    <comment ref="C19" authorId="7">
      <text>
        <r>
          <rPr>
            <b/>
            <sz val="9"/>
            <rFont val="Tahoma"/>
          </rPr>
          <t>ЦНППМ КИПК:</t>
        </r>
        <r>
          <rPr>
            <sz val="9"/>
            <rFont val="Tahoma"/>
          </rPr>
          <t xml:space="preserve">
20.06.2024 проверены ИОМ ОУ
19.06.2024 проверены ИОМ ДОУ
</t>
        </r>
      </text>
    </comment>
    <comment ref="E19" authorId="8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Щеглова В.В. зачёт в журнале завучей
</t>
        </r>
      </text>
    </comment>
    <comment ref="J19" authorId="9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Евсивлеева Е.В. Медведева С.В., Амвросова Г.В. Кудрявцева А.В. ДОУ зачёт в журнале ОУ
</t>
        </r>
      </text>
    </comment>
    <comment ref="K19" authorId="10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у кого не прикреплён ИОМ
</t>
        </r>
      </text>
    </comment>
    <comment ref="D22" authorId="11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Симкина Ольга Николаевна зачёт в учителях
</t>
        </r>
      </text>
    </comment>
    <comment ref="G26" authorId="12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зачёты Зозуленко и Чешуева, теперь в учителях
</t>
        </r>
      </text>
    </comment>
    <comment ref="I26" authorId="13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в списке Зозуленко и Чешуева, зачёты в завучах
</t>
        </r>
      </text>
    </comment>
    <comment ref="G28" authorId="14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Неклюдова и Никулина из учителей, зачёты в учителях
</t>
        </r>
      </text>
    </comment>
    <comment ref="I28" authorId="15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Губанова не верная почта
</t>
        </r>
      </text>
    </comment>
    <comment ref="J28" authorId="16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Неклюдова и Никулина в завучах 
</t>
        </r>
      </text>
    </comment>
    <comment ref="G32" authorId="17">
      <text>
        <r>
          <rPr>
            <b/>
            <sz val="9"/>
            <rFont val="Tahoma"/>
          </rPr>
          <t>Садыгов Аскер Эльбрусович:</t>
        </r>
        <r>
          <rPr>
            <sz val="9"/>
            <rFont val="Tahoma"/>
          </rPr>
          <t xml:space="preserve">
Исалева Екатерина Евгеньевна из учителей с зачетом
</t>
        </r>
      </text>
    </comment>
    <comment ref="I32" authorId="18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Као-Дэцай нет почты
</t>
        </r>
        <r>
          <rPr>
            <b/>
            <sz val="9"/>
            <rFont val="Tahoma"/>
          </rPr>
          <t>Садыгов Аскер Эльбрусович:</t>
        </r>
        <r>
          <rPr>
            <sz val="9"/>
            <rFont val="Tahoma"/>
          </rPr>
          <t xml:space="preserve">
Исалева Екатерина Евгеньевна перенос в завучи с зачетом
</t>
        </r>
      </text>
    </comment>
    <comment ref="F46" authorId="19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Чурикова с зачётом, теперь в учителях
</t>
        </r>
      </text>
    </comment>
    <comment ref="J46" authorId="20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Зачёт Чуриковой в завучах
</t>
        </r>
      </text>
    </comment>
    <comment ref="F51" authorId="21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Веретенникова Е.П. из учителей, зачёт в учителях
</t>
        </r>
      </text>
    </comment>
    <comment ref="J51" authorId="22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Зачёт Веретенниковой Е.П. теперь она в списке завучей
</t>
        </r>
      </text>
    </comment>
    <comment ref="F55" authorId="23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В списке восьмая Лушникова с зачётом
</t>
        </r>
      </text>
    </comment>
    <comment ref="F56" authorId="24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Вершинина Л.С. с зачётом из учителей
</t>
        </r>
      </text>
    </comment>
    <comment ref="F61" authorId="25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Граф переведена в учителя
</t>
        </r>
      </text>
    </comment>
  </commentList>
</comments>
</file>

<file path=xl/comments2.xml><?xml version="1.0" encoding="utf-8"?>
<comments xmlns="http://schemas.openxmlformats.org/spreadsheetml/2006/main">
  <authors>
    <author>tc={2143F20E-2D80-458F-9C2D-1D1090475DBF}</author>
    <author>tc={7231946B-C2F7-41FC-B606-A81BC319F407}</author>
    <author>tc={0072000B-004E-4642-838D-0075001800B8}</author>
    <author>tc={4C1AAC3B-3FE3-43E0-9662-469BF0A013AA}</author>
    <author>tc={0736B900-93C2-477A-AB0A-0E00BE97223A}</author>
    <author>tc={6AB211AC-4166-4F7C-9CD9-683EDC0CF7B2}</author>
    <author>tc={4AA0A04D-EB67-4BE6-954C-869310115672}</author>
    <author>tc={14A33674-419F-4410-BD76-0DE3C9E64711}</author>
    <author>tc={EEA60FAA-8146-4F7A-998D-F189C094AD1B}</author>
    <author>tc={C59119B6-7CE9-4D9D-ACC7-E6BB555D7B01}</author>
    <author>tc={84007949-5AB2-4E65-A046-9523DB101446}</author>
    <author>tc={00C200AA-0037-4CA5-AE2F-006C00060017}</author>
    <author>tc={001100FD-0055-4C47-9634-008C00230097}</author>
    <author>tc={267C9087-5960-4395-A8F2-B6840F468BBC}</author>
    <author>tc={B83970B3-1D69-462B-8766-41813EFEF569}</author>
    <author>tc={44B7A82D-1221-41C2-BD97-371A4DE3D869}</author>
    <author>tc={2A7006C1-4D2D-44F9-B8E6-9B7CA7237E8E}</author>
    <author>tc={CB8710B2-D5E8-4FE6-B069-99C0086D1114}</author>
    <author>tc={06BCE369-7057-4518-BD04-B153D77D3D74}</author>
    <author>tc={A57CF30D-7B63-45CA-BACF-F1EFD4F3BE35}</author>
    <author>tc={88BBB13E-0FE1-4196-BF57-D823CFA81897}</author>
    <author>tc={009C0063-0012-42E5-99C0-00730012008A}</author>
    <author>tc={00B500D9-002A-4F9E-80A7-0028005600DD}</author>
    <author>tc={F0C4A860-01A3-4025-8032-E3806AEB1841}</author>
    <author>tc={5B8D16BC-F364-459D-B7C0-A63ADDAB2221}</author>
    <author>tc={563F218D-947C-4D71-ADA2-DD8574A5E4D1}</author>
    <author>tc={5BEEE692-68E0-49A7-B9FD-AD549A852AF0}</author>
    <author>tc={7DD01ED7-279D-445D-B3A8-6002FB5897A0}</author>
    <author>tc={67F65B17-0ACE-4731-8E30-951BB595DB0B}</author>
    <author>tc={645B721D-3597-4719-A222-3BD3964A57CB}</author>
    <author>tc={90D98DD1-2E0D-43F4-A0D7-DDDCFC7D2334}</author>
    <author>tc={3ECD6792-21E0-4621-B0AB-FEEF80F2FE6E}</author>
    <author>tc={E0A93962-8462-4AEE-A31D-717056F97423}</author>
    <author>tc={003AAD86-177F-4F4A-B645-0B02C6F76622}</author>
    <author>tc={3B65CBB1-FDD5-49CB-86EB-D015075BED81}</author>
    <author>tc={82097692-3C98-4B08-9485-A33F5B062839}</author>
    <author>tc={7FCFC41D-118B-4B2D-B0D1-78EA2CE35B40}</author>
    <author>tc={FE79A159-8E91-4313-A2C5-E7E8E0CF9A04}</author>
    <author>tc={9DC2B1C0-84C6-4490-8354-CC6CA3ADFF1B}</author>
    <author>tc={00130098-00A4-4B7C-9BF6-00FA00450030}</author>
    <author>tc={8109EE44-0A2F-445F-8373-5148F5827817}</author>
    <author>tc={FB636546-185A-420C-BE7B-3B1073605557}</author>
    <author>tc={3511B4B5-D75B-4010-AF81-206816DD9F2D}</author>
    <author>tc={94B9A286-E3B6-44FE-BC81-FCC365F7CB1A}</author>
    <author>tc={4CAAF804-9573-44C0-8A23-5337E51255CF}</author>
    <author>tc={0003001F-005D-4379-983E-0060002400C7}</author>
    <author>tc={E7D45DBC-E8C3-4E39-B552-987CFBD3452A}</author>
    <author>tc={B079A0C7-1335-4294-9599-D8CAED011F2B}</author>
    <author>tc={008100F0-0061-44A4-AAA1-00FE0092006F}</author>
    <author>tc={DDF3849A-6450-4A05-B61C-5AD6C1402305}</author>
    <author>tc={D02D945D-7CF6-4B2D-B1B4-A800F688BEF2}</author>
  </authors>
  <commentList>
    <comment ref="A2" authorId="0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проверка по заявке координатора ММС
</t>
        </r>
      </text>
    </comment>
    <comment ref="B2" authorId="1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проверка по заявке координатора ММС
</t>
        </r>
      </text>
    </comment>
    <comment ref="I9" authorId="2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Новик 2 раза на платформе (178)
</t>
        </r>
      </text>
    </comment>
    <comment ref="A13" authorId="3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проверка по заявке координатора ММС
</t>
        </r>
      </text>
    </comment>
    <comment ref="B13" authorId="4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проверка по заявке координатора ММС
</t>
        </r>
      </text>
    </comment>
    <comment ref="A16" authorId="5">
      <text>
        <r>
          <rPr>
            <b/>
            <sz val="9"/>
            <rFont val="Tahoma"/>
          </rPr>
          <t>Гость:</t>
        </r>
        <r>
          <rPr>
            <sz val="9"/>
            <rFont val="Tahoma"/>
          </rPr>
          <t xml:space="preserve">
проверка по заявке координатора ММС
</t>
        </r>
      </text>
    </comment>
    <comment ref="B16" authorId="6">
      <text>
        <r>
          <rPr>
            <b/>
            <sz val="9"/>
            <rFont val="Tahoma"/>
          </rPr>
          <t>Гость:</t>
        </r>
        <r>
          <rPr>
            <sz val="9"/>
            <rFont val="Tahoma"/>
          </rPr>
          <t xml:space="preserve">
проверка по заявке координатора ММС
</t>
        </r>
      </text>
    </comment>
    <comment ref="F16" authorId="7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Есть в списке Верстакова, её зачёт в учителях
</t>
        </r>
      </text>
    </comment>
    <comment ref="J16" authorId="8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зачёт Верстаковой, теперь в завучах
</t>
        </r>
      </text>
    </comment>
    <comment ref="A17" authorId="9">
      <text>
        <r>
          <rPr>
            <b/>
            <sz val="9"/>
            <rFont val="Tahoma"/>
          </rPr>
          <t>Викулова Юлия Николаевна:</t>
        </r>
        <r>
          <rPr>
            <sz val="9"/>
            <rFont val="Tahoma"/>
          </rPr>
          <t xml:space="preserve">
проверка по заявке координатора ММС
</t>
        </r>
      </text>
    </comment>
    <comment ref="B17" authorId="10">
      <text>
        <r>
          <rPr>
            <b/>
            <sz val="9"/>
            <rFont val="Tahoma"/>
          </rPr>
          <t>Викулова Юлия Николаевна:</t>
        </r>
        <r>
          <rPr>
            <sz val="9"/>
            <rFont val="Tahoma"/>
          </rPr>
          <t xml:space="preserve">
проверка по заявке координатора ММС
</t>
        </r>
      </text>
    </comment>
    <comment ref="F18" authorId="11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Есть в списке Хлебникова, её зачёт в учителях
</t>
        </r>
      </text>
    </comment>
    <comment ref="J18" authorId="12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зачёт Хлебниковой, теперь в завучах
Дудкина, Прибавкина, Змушко О.В. тех неполадки
</t>
        </r>
      </text>
    </comment>
    <comment ref="A19" authorId="13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9.11.23 проверены  ИОМы завучей ДОУ и ОУ.
ЦНППМ ЗАКОНЧИЛ СВЕРКУ ОУ и ДОУ.
</t>
        </r>
      </text>
    </comment>
    <comment ref="B19" authorId="14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15.11.23 проверены  ИОМы педагогов ДОУ: новые и с зачётом под вопросом. 
ЦНППМ ЗАКОНЧИЛ СВЕРКУ ДОУ.
20.11.23 проверены  ИОМы педагогов ОУ.
ЦНППМ ЗАКОНЧИЛ СВЕРКУ ОУ.
</t>
        </r>
        <r>
          <rPr>
            <b/>
            <sz val="9"/>
            <rFont val="Tahoma"/>
          </rPr>
          <t>Гость:</t>
        </r>
        <r>
          <rPr>
            <sz val="9"/>
            <rFont val="Tahoma"/>
          </rPr>
          <t xml:space="preserve">
30.11.2023 проверка по заявкам от координатора
</t>
        </r>
      </text>
    </comment>
    <comment ref="E19" authorId="15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Щеглова В.В. зачёт в журнале завучей
</t>
        </r>
      </text>
    </comment>
    <comment ref="J19" authorId="16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Евсивлеева Е.В. Медведева С.В., Амвросова Г.В. Кудрявцева А.В. ДОУ зачёт в журнале ОУ
</t>
        </r>
      </text>
    </comment>
    <comment ref="K19" authorId="17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у кого не прикреплён ИОМ
</t>
        </r>
      </text>
    </comment>
    <comment ref="A20" authorId="18">
      <text>
        <r>
          <rPr>
            <b/>
            <sz val="9"/>
            <rFont val="Tahoma"/>
          </rPr>
          <t>Викулова Юлия Николаевна:</t>
        </r>
        <r>
          <rPr>
            <sz val="9"/>
            <rFont val="Tahoma"/>
          </rPr>
          <t xml:space="preserve">
проверка по заявке координатора ММС
</t>
        </r>
      </text>
    </comment>
    <comment ref="B20" authorId="19">
      <text>
        <r>
          <rPr>
            <b/>
            <sz val="9"/>
            <rFont val="Tahoma"/>
          </rPr>
          <t>Викулова Юлия Николаевна:</t>
        </r>
        <r>
          <rPr>
            <sz val="9"/>
            <rFont val="Tahoma"/>
          </rPr>
          <t xml:space="preserve">
проверка по заявке координатора ММС
</t>
        </r>
      </text>
    </comment>
    <comment ref="D22" authorId="20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Симкина Ольга Николаевна зачёт в учителях
</t>
        </r>
      </text>
    </comment>
    <comment ref="G26" authorId="21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зачёты Зозуленко и Чешуева, теперь в учителях
</t>
        </r>
      </text>
    </comment>
    <comment ref="I26" authorId="22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в списке Зозуленко и Чешуева, зачёты в завучах
</t>
        </r>
      </text>
    </comment>
    <comment ref="G28" authorId="23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Неклюдова и Никулина из учителей, зачёты в учителях
</t>
        </r>
      </text>
    </comment>
    <comment ref="I28" authorId="24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Губанова не верная почта
</t>
        </r>
      </text>
    </comment>
    <comment ref="J28" authorId="25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Неклюдова и Никулина в завучах 
</t>
        </r>
      </text>
    </comment>
    <comment ref="A29" authorId="26">
      <text>
        <r>
          <rPr>
            <b/>
            <sz val="9"/>
            <rFont val="Tahoma"/>
          </rPr>
          <t>Викулова Юлия Николаевна:</t>
        </r>
        <r>
          <rPr>
            <sz val="9"/>
            <rFont val="Tahoma"/>
          </rPr>
          <t xml:space="preserve">
проверка по заявке координатора ММС
</t>
        </r>
      </text>
    </comment>
    <comment ref="B29" authorId="27">
      <text>
        <r>
          <rPr>
            <b/>
            <sz val="9"/>
            <rFont val="Tahoma"/>
          </rPr>
          <t>Викулова Юлия Николаевна:</t>
        </r>
        <r>
          <rPr>
            <sz val="9"/>
            <rFont val="Tahoma"/>
          </rPr>
          <t xml:space="preserve">
проверка по заявке координатора ММС
</t>
        </r>
      </text>
    </comment>
    <comment ref="G32" authorId="28">
      <text>
        <r>
          <rPr>
            <b/>
            <sz val="9"/>
            <rFont val="Tahoma"/>
          </rPr>
          <t>Садыгов Аскер Эльбрусович:</t>
        </r>
        <r>
          <rPr>
            <sz val="9"/>
            <rFont val="Tahoma"/>
          </rPr>
          <t xml:space="preserve">
Исалева Екатерина Евгеньевна из учителей с зачетом
</t>
        </r>
      </text>
    </comment>
    <comment ref="I32" authorId="29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Као-Дэцай нет почты
</t>
        </r>
        <r>
          <rPr>
            <b/>
            <sz val="9"/>
            <rFont val="Tahoma"/>
          </rPr>
          <t>Садыгов Аскер Эльбрусович:</t>
        </r>
        <r>
          <rPr>
            <sz val="9"/>
            <rFont val="Tahoma"/>
          </rPr>
          <t xml:space="preserve">
Исалева Екатерина Евгеньевна перенос в завучи с зачетом
</t>
        </r>
      </text>
    </comment>
    <comment ref="B36" authorId="30">
      <text>
        <r>
          <rPr>
            <b/>
            <sz val="9"/>
            <rFont val="Tahoma"/>
          </rPr>
          <t>Гость:</t>
        </r>
        <r>
          <rPr>
            <sz val="9"/>
            <rFont val="Tahoma"/>
          </rPr>
          <t xml:space="preserve">
проверка по заявке координатора ММС
</t>
        </r>
      </text>
    </comment>
    <comment ref="K36" authorId="31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у кого не прикреплён ИОМ
</t>
        </r>
      </text>
    </comment>
    <comment ref="A37" authorId="32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проверка по заявке координатора ММС
</t>
        </r>
      </text>
    </comment>
    <comment ref="B37" authorId="33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проверка по заявке координатора ММС
</t>
        </r>
      </text>
    </comment>
    <comment ref="A39" authorId="34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проверка по заявке координатора ММС
</t>
        </r>
      </text>
    </comment>
    <comment ref="B39" authorId="35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проверка по заявке координатора ММС
</t>
        </r>
      </text>
    </comment>
    <comment ref="K39" authorId="36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у кого не прикреплён ИОМ
</t>
        </r>
      </text>
    </comment>
    <comment ref="B41" authorId="37">
      <text>
        <r>
          <rPr>
            <b/>
            <sz val="9"/>
            <rFont val="Tahoma"/>
          </rPr>
          <t>Гость:</t>
        </r>
        <r>
          <rPr>
            <sz val="9"/>
            <rFont val="Tahoma"/>
          </rPr>
          <t xml:space="preserve">
проверка по заявке координатора ММС
</t>
        </r>
      </text>
    </comment>
    <comment ref="B45" authorId="38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проверка по заявке координатора ММС
</t>
        </r>
      </text>
    </comment>
    <comment ref="F46" authorId="39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Чурикова с зачётом, теперь в учителях
</t>
        </r>
      </text>
    </comment>
    <comment ref="J46" authorId="40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Зачёт Чуриковой в завучах
</t>
        </r>
      </text>
    </comment>
    <comment ref="B47" authorId="41">
      <text>
        <r>
          <rPr>
            <b/>
            <sz val="9"/>
            <rFont val="Tahoma"/>
          </rPr>
          <t>Гость:</t>
        </r>
        <r>
          <rPr>
            <sz val="9"/>
            <rFont val="Tahoma"/>
          </rPr>
          <t xml:space="preserve">
проверка по заявке координатора ММС
</t>
        </r>
      </text>
    </comment>
    <comment ref="F51" authorId="42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Веретенникова Е.П. из учителей, зачёт в учителях
</t>
        </r>
      </text>
    </comment>
    <comment ref="J51" authorId="43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Зачёт Веретенниковой Е.П. теперь она в списке завучей
</t>
        </r>
      </text>
    </comment>
    <comment ref="B54" authorId="44">
      <text>
        <r>
          <rPr>
            <b/>
            <sz val="9"/>
            <rFont val="Tahoma"/>
          </rPr>
          <t>Гость:</t>
        </r>
        <r>
          <rPr>
            <sz val="9"/>
            <rFont val="Tahoma"/>
          </rPr>
          <t xml:space="preserve">
проверка по заявке координатора ММС
</t>
        </r>
      </text>
    </comment>
    <comment ref="F55" authorId="45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В списке восьмая Лушникова с зачётом
</t>
        </r>
      </text>
    </comment>
    <comment ref="F56" authorId="46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Вершинина Л.С. с зачётом из учителей
</t>
        </r>
      </text>
    </comment>
    <comment ref="B59" authorId="47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проверка по заявке координатора ММС 
</t>
        </r>
      </text>
    </comment>
    <comment ref="F61" authorId="48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Граф переведена в учителя
</t>
        </r>
      </text>
    </comment>
    <comment ref="A62" authorId="49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проверка по заявке координатора ММС
</t>
        </r>
      </text>
    </comment>
    <comment ref="B62" authorId="50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проверка по заявке координатора ММС
</t>
        </r>
      </text>
    </comment>
  </commentList>
</comments>
</file>

<file path=xl/comments3.xml><?xml version="1.0" encoding="utf-8"?>
<comments xmlns="http://schemas.openxmlformats.org/spreadsheetml/2006/main">
  <authors>
    <author>tc={006A0023-00BF-466A-9C62-00600070005B}</author>
    <author>tc={20647524-E0A0-4F4C-B68B-81D39A61057E}</author>
    <author>tc={7ACF399A-8EEA-43A4-855F-8DCC0EB014D0}</author>
    <author>tc={00700023-00E0-4CA9-8E61-004800050093}</author>
    <author>tc={004F0081-009D-43E0-8B8D-007E00830004}</author>
    <author>tc={19C60C8E-3784-4DCD-9404-572E6F5DB5EE}</author>
    <author>tc={00980056-0093-46E0-9566-00A3007F0030}</author>
    <author>tc={00AD005F-00FA-4C1A-814D-00EE00CB00AB}</author>
    <author>tc={FC799262-62CE-4B0D-9A2D-FE5AB17FFDC6}</author>
    <author>tc={EC834F1F-B6F9-4544-9641-8E612EE43B6F}</author>
    <author>tc={D43EB09B-3898-45FC-82CD-B3F90340E60D}</author>
    <author>tc={7A3568E1-2FCD-4190-96D3-0B52A3164E14}</author>
    <author>tc={0E6F88C7-262A-4ED7-B04B-D3274EEF34AF}</author>
    <author>tc={B2028897-0BE3-4851-B2A4-17CCB99A37ED}</author>
    <author>tc={008B0019-00E0-4A87-8168-00BD00A700FF}</author>
    <author>tc={1C6F3BA9-D227-4F49-88F4-498335D66945}</author>
    <author>tc={00650092-008A-4835-A74B-000900980063}</author>
    <author>tc={00730082-0090-46C8-8C51-003A00350009}</author>
  </authors>
  <commentList>
    <comment ref="G9" authorId="0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Новик 2 раза на платформе (178)
</t>
        </r>
      </text>
    </comment>
    <comment ref="D16" authorId="1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Есть в списке Верстакова, её зачёт в учителях
</t>
        </r>
      </text>
    </comment>
    <comment ref="H16" authorId="2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зачёт Верстаковой, теперь в завучах
</t>
        </r>
      </text>
    </comment>
    <comment ref="D18" authorId="3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Есть в списке Хлебникова, её зачёт в учителях
</t>
        </r>
      </text>
    </comment>
    <comment ref="H18" authorId="4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зачёт Хлебниковой, теперь в завучах
</t>
        </r>
      </text>
    </comment>
    <comment ref="H19" authorId="5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Евсивлеева Е.В. ДОУ зачёт в журнале ОУ
</t>
        </r>
      </text>
    </comment>
    <comment ref="E26" authorId="6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зачёты Зозуленко и Чешуева, теперь в учителях
</t>
        </r>
      </text>
    </comment>
    <comment ref="G26" authorId="7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в списке Зозуленко и Чешуева, зачёты в завучах
</t>
        </r>
      </text>
    </comment>
    <comment ref="E28" authorId="8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Неклюдова и Никулина из учителей, зачёты в учителях
</t>
        </r>
      </text>
    </comment>
    <comment ref="G28" authorId="9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Губанова не верная почта
</t>
        </r>
      </text>
    </comment>
    <comment ref="H28" authorId="10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Неклюдова и Никулина в завучах 
</t>
        </r>
      </text>
    </comment>
    <comment ref="G29" authorId="11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Ретунские одна почта на двоих
</t>
        </r>
      </text>
    </comment>
    <comment ref="E32" authorId="12">
      <text>
        <r>
          <rPr>
            <b/>
            <sz val="9"/>
            <rFont val="Tahoma"/>
          </rPr>
          <t>Садыгов Аскер Эльбрусович:</t>
        </r>
        <r>
          <rPr>
            <sz val="9"/>
            <rFont val="Tahoma"/>
          </rPr>
          <t xml:space="preserve">
Исалева Екатерина Евгеньевна из учителей с зачетом
</t>
        </r>
      </text>
    </comment>
    <comment ref="G32" authorId="13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Као-Дэцай нет почты
</t>
        </r>
        <r>
          <rPr>
            <b/>
            <sz val="9"/>
            <rFont val="Tahoma"/>
          </rPr>
          <t>Садыгов Аскер Эльбрусович:</t>
        </r>
        <r>
          <rPr>
            <sz val="9"/>
            <rFont val="Tahoma"/>
          </rPr>
          <t xml:space="preserve">
Исалева Екатерина Евгеньевна перенос в завучи с зачетом
</t>
        </r>
      </text>
    </comment>
    <comment ref="D46" authorId="14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Чурикова с зачётом, теперь в учителях
</t>
        </r>
      </text>
    </comment>
    <comment ref="H46" authorId="15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Зачёт Чуриковой в завучах
</t>
        </r>
      </text>
    </comment>
    <comment ref="D55" authorId="16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В списке восьмая Лушникова с зачётом
</t>
        </r>
      </text>
    </comment>
    <comment ref="D61" authorId="17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Граф переведена в учителя
</t>
        </r>
      </text>
    </comment>
  </commentList>
</comments>
</file>

<file path=xl/comments4.xml><?xml version="1.0" encoding="utf-8"?>
<comments xmlns="http://schemas.openxmlformats.org/spreadsheetml/2006/main">
  <authors>
    <author>tc={00810006-0093-4E84-8EF0-00CC00660090}</author>
    <author>tc={2702D998-3636-476D-B73B-5C2B8A56E2BB}</author>
    <author>tc={B1B8727B-1C39-4C41-A2A9-4479188E8E76}</author>
    <author>tc={0023007A-002C-4CC0-87E5-001300E00067}</author>
    <author>tc={0016005F-00F8-430D-8F53-0066008300C4}</author>
    <author>tc={0CAA0CEE-85A0-4898-A311-87097A6B2F66}</author>
    <author>tc={82FFC4FE-9E2B-4E77-BF89-5F5685C42B05}</author>
    <author>tc={00850068-0081-4E29-A073-00FF0099002D}</author>
    <author>tc={00EE00C6-001D-4287-BC87-00FA00C800F2}</author>
    <author>tc={6A74E276-4D84-4F14-B2FF-AC9CA259B81E}</author>
    <author>tc={ED81B31F-8B1E-434A-BDB6-017BCE2734A7}</author>
    <author>tc={33B3BC75-F385-4742-927F-53A365C60589}</author>
    <author>tc={3745A25E-A9E1-4097-BB85-2F97561CE886}</author>
    <author>tc={E331C947-692A-4186-9F3E-793F09F43937}</author>
    <author>tc={00CA00E0-0057-4E06-9487-00DD00D900FD}</author>
    <author>tc={0ACE152B-3023-40D5-AC12-ABCD7AAC378C}</author>
    <author>tc={75B8DE8F-A219-4320-86EF-4B8933B8D92E}</author>
    <author>tc={2C8E3139-542F-47A6-8BAF-1E318F7B771B}</author>
    <author>tc={006B00FD-0024-453E-A1D3-00C4004600DA}</author>
    <author>tc={0070006C-00C8-487E-B61B-006000FC00BD}</author>
  </authors>
  <commentList>
    <comment ref="H9" authorId="0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Новик 2 раза на платформе (178)
</t>
        </r>
      </text>
    </comment>
    <comment ref="E16" authorId="1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Есть в списке Верстакова, её зачёт в учителях
</t>
        </r>
      </text>
    </comment>
    <comment ref="I16" authorId="2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зачёт Верстаковой, теперь в завучах
</t>
        </r>
      </text>
    </comment>
    <comment ref="E18" authorId="3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Есть в списке Хлебникова, её зачёт в учителях
</t>
        </r>
      </text>
    </comment>
    <comment ref="I18" authorId="4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зачёт Хлебниковой, теперь в завучах
Дудкина, Прибавкина, Змушко О.В. тех неполадки
</t>
        </r>
      </text>
    </comment>
    <comment ref="D19" authorId="5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Щеглова В.В. зачёт в журнале завучей
</t>
        </r>
      </text>
    </comment>
    <comment ref="I19" authorId="6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Евсивлеева Е.В. Медведева С.В., Амвросова Г.В. Кудрявцева А.В. ДОУ зачёт в журнале ОУ
</t>
        </r>
      </text>
    </comment>
    <comment ref="F26" authorId="7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зачёты Зозуленко и Чешуева, теперь в учителях
</t>
        </r>
      </text>
    </comment>
    <comment ref="H26" authorId="8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в списке Зозуленко и Чешуева, зачёты в завучах
</t>
        </r>
      </text>
    </comment>
    <comment ref="F28" authorId="9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Неклюдова и Никулина из учителей, зачёты в учителях
</t>
        </r>
      </text>
    </comment>
    <comment ref="H28" authorId="10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Губанова не верная почта
</t>
        </r>
      </text>
    </comment>
    <comment ref="I28" authorId="11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Неклюдова и Никулина в завучах 
</t>
        </r>
      </text>
    </comment>
    <comment ref="F32" authorId="12">
      <text>
        <r>
          <rPr>
            <b/>
            <sz val="9"/>
            <rFont val="Tahoma"/>
          </rPr>
          <t>Садыгов Аскер Эльбрусович:</t>
        </r>
        <r>
          <rPr>
            <sz val="9"/>
            <rFont val="Tahoma"/>
          </rPr>
          <t xml:space="preserve">
Исалева Екатерина Евгеньевна из учителей с зачетом
</t>
        </r>
      </text>
    </comment>
    <comment ref="H32" authorId="13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Као-Дэцай нет почты
</t>
        </r>
        <r>
          <rPr>
            <b/>
            <sz val="9"/>
            <rFont val="Tahoma"/>
          </rPr>
          <t>Садыгов Аскер Эльбрусович:</t>
        </r>
        <r>
          <rPr>
            <sz val="9"/>
            <rFont val="Tahoma"/>
          </rPr>
          <t xml:space="preserve">
Исалева Екатерина Евгеньевна перенос в завучи с зачетом
</t>
        </r>
      </text>
    </comment>
    <comment ref="E46" authorId="14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Чурикова с зачётом, теперь в учителях
</t>
        </r>
      </text>
    </comment>
    <comment ref="I46" authorId="15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Зачёт Чуриковой в завучах
</t>
        </r>
      </text>
    </comment>
    <comment ref="E51" authorId="16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Веретенникова Е.П. из учителей, зачёт в учителях
</t>
        </r>
      </text>
    </comment>
    <comment ref="I51" authorId="17">
      <text>
        <r>
          <rPr>
            <b/>
            <sz val="9"/>
            <rFont val="Tahoma"/>
          </rPr>
          <t>Центр НППМ:</t>
        </r>
        <r>
          <rPr>
            <sz val="9"/>
            <rFont val="Tahoma"/>
          </rPr>
          <t xml:space="preserve">
Зачёт Веретенниковой Е.П. теперь она в списке завучей
</t>
        </r>
      </text>
    </comment>
    <comment ref="E55" authorId="18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В списке восьмая Лушникова с зачётом
</t>
        </r>
      </text>
    </comment>
    <comment ref="E61" authorId="19">
      <text>
        <r>
          <rPr>
            <b/>
            <sz val="9"/>
            <rFont val="Tahoma"/>
          </rPr>
          <t>Кабанцова Ирина Сергеевна:</t>
        </r>
        <r>
          <rPr>
            <sz val="9"/>
            <rFont val="Tahoma"/>
          </rPr>
          <t xml:space="preserve">
Граф переведена в учителя
</t>
        </r>
      </text>
    </comment>
  </commentList>
</comments>
</file>

<file path=xl/sharedStrings.xml><?xml version="1.0" encoding="utf-8"?>
<sst xmlns="http://schemas.openxmlformats.org/spreadsheetml/2006/main" count="1026" uniqueCount="452">
  <si>
    <t>Дата обновления по завучам</t>
  </si>
  <si>
    <t xml:space="preserve">Дата обновления по педагогам </t>
  </si>
  <si>
    <t xml:space="preserve">Муниципалитет  </t>
  </si>
  <si>
    <t>Зарегистрировано (ММС)</t>
  </si>
  <si>
    <t>ИОМ зачёт (ММС)</t>
  </si>
  <si>
    <t>Зарегистрировано (завучи)</t>
  </si>
  <si>
    <t>ИОМ зачёт (завучи)</t>
  </si>
  <si>
    <t xml:space="preserve"> ИОМ зачёт под вопросом</t>
  </si>
  <si>
    <t>Зарегистрировано (учителя+ДО+ДОУ)</t>
  </si>
  <si>
    <t>ИОМ зачёт (учителя+ДО+ДОУ)</t>
  </si>
  <si>
    <t>ИТОГО (ММС+завучи+учителя+ДО+ДОУ)</t>
  </si>
  <si>
    <t>ИТОГО ИОМ зачёт (ММС+завучи+учителя+ДО+ДОУ)</t>
  </si>
  <si>
    <t>1 апреля     -  33%</t>
  </si>
  <si>
    <t>1 июня        - 36%</t>
  </si>
  <si>
    <t>1 октября   -  38 %</t>
  </si>
  <si>
    <t>1 декабря  - 40 % </t>
  </si>
  <si>
    <t xml:space="preserve">40% педагогических работников муниципалитета </t>
  </si>
  <si>
    <t xml:space="preserve">ВСЕГО педагогических работников   </t>
  </si>
  <si>
    <t>Всего педагогических работников (ОО)</t>
  </si>
  <si>
    <t>Всего педагогических работников (ДОУ)</t>
  </si>
  <si>
    <t>Всего педагогических работников (ДО)</t>
  </si>
  <si>
    <t>Всего педагогических работников (СПО)</t>
  </si>
  <si>
    <t>04.06.2024 10.02</t>
  </si>
  <si>
    <t>Абанский район</t>
  </si>
  <si>
    <t>04.06.2024 10.29</t>
  </si>
  <si>
    <t>04.06.2024 10.28</t>
  </si>
  <si>
    <t>Ачинский район</t>
  </si>
  <si>
    <t>04.06.2024 10.31</t>
  </si>
  <si>
    <t>Балахтинский район</t>
  </si>
  <si>
    <t>04.06.2024 10.34</t>
  </si>
  <si>
    <t>10.06.2024 16.35</t>
  </si>
  <si>
    <t>Березовский район</t>
  </si>
  <si>
    <t>04.06.2024 14.48</t>
  </si>
  <si>
    <t>10.06.2024 16.55</t>
  </si>
  <si>
    <t>Бирилюсский район</t>
  </si>
  <si>
    <t>04.06.2024 15.12</t>
  </si>
  <si>
    <t>Боготольский район</t>
  </si>
  <si>
    <t>04.06.2024 15.14</t>
  </si>
  <si>
    <t>Богучанский район</t>
  </si>
  <si>
    <t>04.06.2024 15.25</t>
  </si>
  <si>
    <t>Большемуртинский район</t>
  </si>
  <si>
    <t>05.06.2024 13.07</t>
  </si>
  <si>
    <t>05.06.2024 13.08</t>
  </si>
  <si>
    <t>Большеулуйский район</t>
  </si>
  <si>
    <t>13.06.2024 11.21</t>
  </si>
  <si>
    <t>13.06.2024 11.20</t>
  </si>
  <si>
    <t>г. Ачинск</t>
  </si>
  <si>
    <t>13.06.2024 11.25</t>
  </si>
  <si>
    <t>г. Боготол</t>
  </si>
  <si>
    <t>13.06.2024 11.52</t>
  </si>
  <si>
    <t>13.06.2024 11.51</t>
  </si>
  <si>
    <t>г. Бородино</t>
  </si>
  <si>
    <t>13.06.2024 11.57</t>
  </si>
  <si>
    <t>13.06.2024 11.55</t>
  </si>
  <si>
    <t>г. Дивногорск</t>
  </si>
  <si>
    <t>13.06.2024 12.26</t>
  </si>
  <si>
    <t>г. Енисейск</t>
  </si>
  <si>
    <t>13.06.2024 13.38</t>
  </si>
  <si>
    <t>13.06.2024 14.03</t>
  </si>
  <si>
    <t>г. Железногорск</t>
  </si>
  <si>
    <t>13.06.2024 14.29</t>
  </si>
  <si>
    <t>13.06.2024 14.51</t>
  </si>
  <si>
    <t>г. Зеленогорск</t>
  </si>
  <si>
    <t>18.06.2024 09.46</t>
  </si>
  <si>
    <t>18.06.2024 09.51</t>
  </si>
  <si>
    <t>г. Канск</t>
  </si>
  <si>
    <t>19.06.2024 10.03</t>
  </si>
  <si>
    <t>20.06.2024 15.14</t>
  </si>
  <si>
    <t>г. Красноярск</t>
  </si>
  <si>
    <t>18.06.2024 09.54</t>
  </si>
  <si>
    <t>18.06.2024 10.07</t>
  </si>
  <si>
    <t>г. Лесосибирск</t>
  </si>
  <si>
    <t>18.06.2024 10.08</t>
  </si>
  <si>
    <t>18.06.2024 10.15</t>
  </si>
  <si>
    <t>г. Минусинск</t>
  </si>
  <si>
    <t>18.06.2024 10.17</t>
  </si>
  <si>
    <t>г. Назарово</t>
  </si>
  <si>
    <t>18.06.2024 10.22</t>
  </si>
  <si>
    <t>18.06.2024 10.36</t>
  </si>
  <si>
    <t>г. Норильск</t>
  </si>
  <si>
    <t>18.06.2024 10.39</t>
  </si>
  <si>
    <t>г. Сосновоборск</t>
  </si>
  <si>
    <t>18.06.2024 10.41</t>
  </si>
  <si>
    <t>18.06.2024 11.28</t>
  </si>
  <si>
    <t>г. Шарыпово</t>
  </si>
  <si>
    <t>18.06.2024 11.31</t>
  </si>
  <si>
    <t>18.06.2024 11.30</t>
  </si>
  <si>
    <t>Дзержинский район</t>
  </si>
  <si>
    <t>14.06.2024 11.18</t>
  </si>
  <si>
    <t>18.06.2024 14.56</t>
  </si>
  <si>
    <t>Емельяновский район</t>
  </si>
  <si>
    <t>18.06.2024 11.55</t>
  </si>
  <si>
    <t>Енисейский район</t>
  </si>
  <si>
    <t>18.06.2024 12.07</t>
  </si>
  <si>
    <t>18.06.2024 12.08</t>
  </si>
  <si>
    <t>Ермаковский район</t>
  </si>
  <si>
    <t>18.06.2024 12.11</t>
  </si>
  <si>
    <t>Идринский район</t>
  </si>
  <si>
    <t>18.06.2024 12.13</t>
  </si>
  <si>
    <t>Иланский район</t>
  </si>
  <si>
    <t>17.06.2024 13.02</t>
  </si>
  <si>
    <t>18.06.2024 13.23</t>
  </si>
  <si>
    <t>Ирбейский район</t>
  </si>
  <si>
    <t>18.06.2024 13.25</t>
  </si>
  <si>
    <t>Казачинский район</t>
  </si>
  <si>
    <t>18.06.2024 13.28</t>
  </si>
  <si>
    <t>18.06.2024 13.42</t>
  </si>
  <si>
    <t>Канский район</t>
  </si>
  <si>
    <t>18.06.2024 13.43</t>
  </si>
  <si>
    <t>18.06.2024 14.59</t>
  </si>
  <si>
    <t>Каратузский район</t>
  </si>
  <si>
    <t>18.06.2024 14.21</t>
  </si>
  <si>
    <t>18.06.2024 13.53</t>
  </si>
  <si>
    <t>Кежемский район</t>
  </si>
  <si>
    <t>18.06.2024 13.46</t>
  </si>
  <si>
    <t>Козульский район</t>
  </si>
  <si>
    <t>Краснотуранский район</t>
  </si>
  <si>
    <t>18.06.2024 14.20</t>
  </si>
  <si>
    <t>18.06.2024 13.39</t>
  </si>
  <si>
    <t>Курагинский район</t>
  </si>
  <si>
    <t>18.06.2024 12.14</t>
  </si>
  <si>
    <t>Манский район</t>
  </si>
  <si>
    <t>18.06.2024 12.03</t>
  </si>
  <si>
    <t>Минусинский район</t>
  </si>
  <si>
    <t>18.06.2024 14.19</t>
  </si>
  <si>
    <t>18.06.2024 12.02</t>
  </si>
  <si>
    <t>Мотыгинский район</t>
  </si>
  <si>
    <t>18.06.2024 12.01</t>
  </si>
  <si>
    <t>Назаровский район</t>
  </si>
  <si>
    <t>18.06.2024 12.00</t>
  </si>
  <si>
    <t>Нижнеингашский район</t>
  </si>
  <si>
    <t>18.06.2024 11.58</t>
  </si>
  <si>
    <t>Новоселовский район</t>
  </si>
  <si>
    <t>18.06.2024 14.17</t>
  </si>
  <si>
    <t>18.06.2024 11.56</t>
  </si>
  <si>
    <t>Партизанский район</t>
  </si>
  <si>
    <t>18.06.2024 14.16</t>
  </si>
  <si>
    <t>Пировский район</t>
  </si>
  <si>
    <t>18.06.2024 11.54</t>
  </si>
  <si>
    <t>пос. Кедровый</t>
  </si>
  <si>
    <t>18.06.2024 14.15</t>
  </si>
  <si>
    <t>18.06.2024 11.51</t>
  </si>
  <si>
    <t>пос. Солнечный</t>
  </si>
  <si>
    <t>18.06.2024 14.14</t>
  </si>
  <si>
    <t>Рыбинский район</t>
  </si>
  <si>
    <t>18.06.2024 11.46</t>
  </si>
  <si>
    <t>Саянский район</t>
  </si>
  <si>
    <t>18.06.2024 11.43</t>
  </si>
  <si>
    <t>Северо-Енисейский район</t>
  </si>
  <si>
    <t>18.06.2024 11.42</t>
  </si>
  <si>
    <t>Сухобузимский район</t>
  </si>
  <si>
    <t>18.06.2024 14.13</t>
  </si>
  <si>
    <t>18.06.2024 11.39</t>
  </si>
  <si>
    <t>Таймырский Долгано-Ненецкий</t>
  </si>
  <si>
    <t>18.06.2024 11.37</t>
  </si>
  <si>
    <t>Тасеевский район</t>
  </si>
  <si>
    <t>18.06.2024 14.09</t>
  </si>
  <si>
    <t>19.06.2024 09.47</t>
  </si>
  <si>
    <t>Туруханский район</t>
  </si>
  <si>
    <t>14.06.2024 15.00</t>
  </si>
  <si>
    <t>Тюхтетский район</t>
  </si>
  <si>
    <t>18.06.2024 14.08</t>
  </si>
  <si>
    <t>14.06.2024 14.45</t>
  </si>
  <si>
    <t>Ужурский район</t>
  </si>
  <si>
    <t>18.06.2024 14.32</t>
  </si>
  <si>
    <t>14.06.2024 14.41</t>
  </si>
  <si>
    <t>Уярский район</t>
  </si>
  <si>
    <t>18.06.2024 13.54</t>
  </si>
  <si>
    <t>13.06.2024 16.51</t>
  </si>
  <si>
    <t>Шарыповский район</t>
  </si>
  <si>
    <t>13.06.2024 16.35</t>
  </si>
  <si>
    <t>Шушенский район</t>
  </si>
  <si>
    <t>10.06.2024 16.04</t>
  </si>
  <si>
    <t>Эвенкийский район</t>
  </si>
  <si>
    <t>Организации регионального подчинения</t>
  </si>
  <si>
    <t>СПО 47</t>
  </si>
  <si>
    <t>Итого</t>
  </si>
  <si>
    <t>Выполнен показатель на год</t>
  </si>
  <si>
    <t>Не выполнен показатель на 1 апреля</t>
  </si>
  <si>
    <t>осталось</t>
  </si>
  <si>
    <t>Выполнен показатель на 1 октября</t>
  </si>
  <si>
    <r>
      <rPr>
        <b/>
        <sz val="12"/>
        <rFont val="Calibri"/>
      </rPr>
      <t>Дата обновления по педагогам</t>
    </r>
    <r>
      <rPr>
        <b/>
        <sz val="12"/>
        <color rgb="FF002060"/>
        <rFont val="Calibri"/>
      </rPr>
      <t xml:space="preserve"> </t>
    </r>
  </si>
  <si>
    <t>1 апреля     -  23%</t>
  </si>
  <si>
    <t>1 июня        - 26%</t>
  </si>
  <si>
    <t>1 октября   -  28 %</t>
  </si>
  <si>
    <t>1 декабря  - 30 % </t>
  </si>
  <si>
    <t xml:space="preserve">30% педагогических работников муниципалитета </t>
  </si>
  <si>
    <t>13.12.2023 11.25</t>
  </si>
  <si>
    <t>31.10.2023 15.54</t>
  </si>
  <si>
    <t>31.10.2023 15.40</t>
  </si>
  <si>
    <t>22.09.2023 12.15</t>
  </si>
  <si>
    <t>02.10.2023 09.41</t>
  </si>
  <si>
    <t>23.11.2023 16.12</t>
  </si>
  <si>
    <t>23.11.2023 16.11</t>
  </si>
  <si>
    <t>22.09.2023 12.17</t>
  </si>
  <si>
    <t>02.10.2023 09.54</t>
  </si>
  <si>
    <t>28.12.2023 11.41</t>
  </si>
  <si>
    <t>28.12.2023 11.42</t>
  </si>
  <si>
    <t>24.11.2023 10.44</t>
  </si>
  <si>
    <t>22.09.2023 12.21</t>
  </si>
  <si>
    <t>02.10.2023 10.05</t>
  </si>
  <si>
    <t>28.12.2023 12.35</t>
  </si>
  <si>
    <t>28.12.2023 12.36</t>
  </si>
  <si>
    <t>28.12.2023 12.55</t>
  </si>
  <si>
    <t>24.11.2023 18.36</t>
  </si>
  <si>
    <t>31.10.2023 15.57</t>
  </si>
  <si>
    <t>31.10.2023 10.27</t>
  </si>
  <si>
    <t>11.12.2023 17.13</t>
  </si>
  <si>
    <t>20.12.2023 10.26</t>
  </si>
  <si>
    <t>20.12.2023 14.00</t>
  </si>
  <si>
    <t>21.11.2023 13.28</t>
  </si>
  <si>
    <t>21.11.2023 13.27</t>
  </si>
  <si>
    <t>15.12.2023 12.15</t>
  </si>
  <si>
    <t>29.12.2023 22.40</t>
  </si>
  <si>
    <t>13.12.2023 15.23</t>
  </si>
  <si>
    <t>19.12.2023 11.10</t>
  </si>
  <si>
    <t>19.12.2023 16.54</t>
  </si>
  <si>
    <t>09.11.2023 12.18</t>
  </si>
  <si>
    <t>30.11.2023 14.00</t>
  </si>
  <si>
    <t>15.12.2023 09.45</t>
  </si>
  <si>
    <t>15.12.2023 10.37</t>
  </si>
  <si>
    <t>22.09.2023 13.13</t>
  </si>
  <si>
    <t>03.10.2023 17.54</t>
  </si>
  <si>
    <t>22.09.2023 13.14</t>
  </si>
  <si>
    <t>25.09.2023 21.50</t>
  </si>
  <si>
    <t>21.11.2023 13.16</t>
  </si>
  <si>
    <t>21.11.2023 13.14</t>
  </si>
  <si>
    <t>22.09.2023 13.15</t>
  </si>
  <si>
    <t>03.10.2023 17.36</t>
  </si>
  <si>
    <t>15.12.2023 12.41</t>
  </si>
  <si>
    <t>19.12.2023 11.01</t>
  </si>
  <si>
    <t>22.09.2023 13.17</t>
  </si>
  <si>
    <t>03.10.2023 17.40</t>
  </si>
  <si>
    <t>29.12.2023 15.24</t>
  </si>
  <si>
    <t>25.12.2023 12.25</t>
  </si>
  <si>
    <t>22.09.2023 13.54</t>
  </si>
  <si>
    <t>03.10.2023 18.21</t>
  </si>
  <si>
    <t>25.12.2023 15.05</t>
  </si>
  <si>
    <t>25.12.2023 16.44</t>
  </si>
  <si>
    <t>22.09.2023 13.59</t>
  </si>
  <si>
    <t>03.10.2023 18.52</t>
  </si>
  <si>
    <t>26.12.2023 07.12</t>
  </si>
  <si>
    <t>26.12.2023 08.17</t>
  </si>
  <si>
    <t>22.09.2023 14.10</t>
  </si>
  <si>
    <t>07.08.2023 16.18</t>
  </si>
  <si>
    <t>31.10.2023 17.00</t>
  </si>
  <si>
    <t>31.10.2023 12.30</t>
  </si>
  <si>
    <t>22.09.2023 14.18</t>
  </si>
  <si>
    <t>04.10.2023 17.18</t>
  </si>
  <si>
    <t>26.12.2023 08.20</t>
  </si>
  <si>
    <t>26.12.2023 08.52</t>
  </si>
  <si>
    <t>29.11.2023 16.28</t>
  </si>
  <si>
    <t>29.11.2023 23.40</t>
  </si>
  <si>
    <t>11.12.2023 16.32</t>
  </si>
  <si>
    <t>02.11.2023 11.24</t>
  </si>
  <si>
    <t>02.11.2023 12.18</t>
  </si>
  <si>
    <t>08.12.2023 14.43</t>
  </si>
  <si>
    <t>11.12.2023 15.14</t>
  </si>
  <si>
    <t>27.12.2023 12.36</t>
  </si>
  <si>
    <t>27.12.2023 12.43</t>
  </si>
  <si>
    <t>07.11.2023 16.52</t>
  </si>
  <si>
    <t>30.11.2023 23.20</t>
  </si>
  <si>
    <t>22.09.2023 15.05</t>
  </si>
  <si>
    <t>05.10.2023 13.37</t>
  </si>
  <si>
    <t>22.09.2023 15.06</t>
  </si>
  <si>
    <t>05.10.2023 13.50</t>
  </si>
  <si>
    <t>27.12.2023 15.03</t>
  </si>
  <si>
    <t>21.11.2023 14.52</t>
  </si>
  <si>
    <t>04.12.2023 16.17</t>
  </si>
  <si>
    <t>22.09.2023 15.09</t>
  </si>
  <si>
    <t>05.10.2023 14.08</t>
  </si>
  <si>
    <t>26.12.2023 14.43</t>
  </si>
  <si>
    <t>27.12.2023 13.12</t>
  </si>
  <si>
    <t>27.12.2023 12.27</t>
  </si>
  <si>
    <t>26.12.2023 08.55</t>
  </si>
  <si>
    <t>26.12.2023 09.28</t>
  </si>
  <si>
    <t>26.12.2023 13.17</t>
  </si>
  <si>
    <t>25.12.2023 13.07</t>
  </si>
  <si>
    <t>17.11.2023 17.10</t>
  </si>
  <si>
    <t>26.12.2023 13.29</t>
  </si>
  <si>
    <t>26.12.2023 13.46</t>
  </si>
  <si>
    <t>26.12.2023 13.47</t>
  </si>
  <si>
    <t>26.12.2023 14.40</t>
  </si>
  <si>
    <t>08.11.2023 11.14</t>
  </si>
  <si>
    <t>14.12.2023 23.55</t>
  </si>
  <si>
    <t>02.11.2023 15.01</t>
  </si>
  <si>
    <t>08.11.2023 13.44</t>
  </si>
  <si>
    <t>22.09.2023 15.20</t>
  </si>
  <si>
    <t>07.10.2023 16.27</t>
  </si>
  <si>
    <t>22.09.2023 15.21</t>
  </si>
  <si>
    <t>05.10.2023 14.44</t>
  </si>
  <si>
    <t>27.12.2023 10.32</t>
  </si>
  <si>
    <t>27.12.2023 12.23</t>
  </si>
  <si>
    <t>25.12.2023 11.22</t>
  </si>
  <si>
    <t>22.09.2023 15.25</t>
  </si>
  <si>
    <t>26.09.2023 14.39</t>
  </si>
  <si>
    <t>55 </t>
  </si>
  <si>
    <t>22.09.2023 15.26</t>
  </si>
  <si>
    <t>09.10.2023 22.09</t>
  </si>
  <si>
    <t>25.12.2023 13.41</t>
  </si>
  <si>
    <t>Не выполнен показатель на 1 октября</t>
  </si>
  <si>
    <t>Не выполнен показатель на 1 июня</t>
  </si>
  <si>
    <r>
      <t xml:space="preserve"> </t>
    </r>
    <r>
      <rPr>
        <b/>
        <sz val="12"/>
        <color theme="1"/>
        <rFont val="Times New Roman"/>
      </rPr>
      <t>Педагогические работники края</t>
    </r>
    <r>
      <rPr>
        <sz val="12"/>
        <color theme="1"/>
        <rFont val="Times New Roman"/>
      </rPr>
      <t xml:space="preserve"> (всего) (педагогические работники системы общего, дополнительного и профессионального образования)</t>
    </r>
  </si>
  <si>
    <r>
      <t>Педагогические работники образовательных организаций</t>
    </r>
    <r>
      <rPr>
        <sz val="12"/>
        <rFont val="Times New Roman"/>
      </rPr>
      <t xml:space="preserve"> </t>
    </r>
    <r>
      <rPr>
        <sz val="12"/>
        <color indexed="2"/>
        <rFont val="Times New Roman"/>
      </rPr>
      <t>дошкольного образования</t>
    </r>
  </si>
  <si>
    <r>
      <t xml:space="preserve">Педагогические работники только </t>
    </r>
    <r>
      <rPr>
        <b/>
        <sz val="12"/>
        <color indexed="2"/>
        <rFont val="Times New Roman"/>
      </rPr>
      <t>общеобразовательных организаций</t>
    </r>
    <r>
      <rPr>
        <b/>
        <sz val="12"/>
        <rFont val="Times New Roman"/>
      </rPr>
      <t xml:space="preserve"> </t>
    </r>
    <r>
      <rPr>
        <sz val="12"/>
        <rFont val="Times New Roman"/>
      </rPr>
      <t>(школы, гимназии, кадетские корпуса, лицеи и др.)</t>
    </r>
  </si>
  <si>
    <t>из них учителей</t>
  </si>
  <si>
    <r>
      <t xml:space="preserve">Педагогические работники организаций </t>
    </r>
    <r>
      <rPr>
        <b/>
        <sz val="12"/>
        <color indexed="2"/>
        <rFont val="Times New Roman"/>
      </rPr>
      <t>дополнительного образования детей</t>
    </r>
  </si>
  <si>
    <r>
      <t xml:space="preserve"> Педагогические работники образовательных организаций, осуществляющих образовательную деятельность по образовательным программам </t>
    </r>
    <r>
      <rPr>
        <b/>
        <sz val="12"/>
        <color indexed="2"/>
        <rFont val="Times New Roman"/>
      </rPr>
      <t>среднего профессионального образования</t>
    </r>
  </si>
  <si>
    <t xml:space="preserve">22 975 </t>
  </si>
  <si>
    <t>г.Канск</t>
  </si>
  <si>
    <t>Муниципалитет</t>
  </si>
  <si>
    <t>1 апреля  - 13%</t>
  </si>
  <si>
    <t>1 июня   - 16%</t>
  </si>
  <si>
    <t>1 октября    -    18 %</t>
  </si>
  <si>
    <t>30 ноября  - 20 % </t>
  </si>
  <si>
    <t xml:space="preserve">20% педагогических работников муниципалитета </t>
  </si>
  <si>
    <t>Кураторы + тьюторы ИОМ от муниципалитета (ММС + завучи)</t>
  </si>
  <si>
    <t>кураторы от ЦНППМ</t>
  </si>
  <si>
    <t>ИОМ за 2021-2022 учебный год</t>
  </si>
  <si>
    <t>процент выполнения (на конец 2022 должно быть 20%)</t>
  </si>
  <si>
    <t xml:space="preserve">  </t>
  </si>
  <si>
    <t>будет обновление по ОО и ДОУ</t>
  </si>
  <si>
    <r>
      <rPr>
        <b/>
        <sz val="11"/>
        <rFont val="Calibri"/>
      </rPr>
      <t xml:space="preserve">Дата обновления </t>
    </r>
    <r>
      <rPr>
        <b/>
        <sz val="11"/>
        <color indexed="2"/>
        <rFont val="Calibri"/>
      </rPr>
      <t>(розовым -  ТОЛЬКО по завучам,</t>
    </r>
    <r>
      <rPr>
        <b/>
        <sz val="11"/>
        <color rgb="FF305496"/>
        <rFont val="Calibri"/>
      </rPr>
      <t xml:space="preserve"> голубым - завучи+педагоги</t>
    </r>
    <r>
      <rPr>
        <b/>
        <sz val="11"/>
        <color indexed="2"/>
        <rFont val="Calibri"/>
      </rPr>
      <t>)</t>
    </r>
  </si>
  <si>
    <t>1 декабря  - 20 % </t>
  </si>
  <si>
    <t>9.01.2023 10.34</t>
  </si>
  <si>
    <t>9.01.2023 10.35</t>
  </si>
  <si>
    <t>9.01.2023 10.38</t>
  </si>
  <si>
    <t>9.01.2023 10.39</t>
  </si>
  <si>
    <t>9.01.2023 10.41</t>
  </si>
  <si>
    <t>9.01.2023 10.43</t>
  </si>
  <si>
    <t>9.01.2023 10.44</t>
  </si>
  <si>
    <t>9.01.2023 10.46</t>
  </si>
  <si>
    <t>9.01.2023 10.47</t>
  </si>
  <si>
    <t>9.01.2023 10.52</t>
  </si>
  <si>
    <t>9.01.2023 11.22</t>
  </si>
  <si>
    <t>9.01.2023 11.30</t>
  </si>
  <si>
    <t>9.01.2023 11.35</t>
  </si>
  <si>
    <t>9.01.2023 11.36</t>
  </si>
  <si>
    <t>9.01.2023 11.38</t>
  </si>
  <si>
    <t>9.01.2023 12.19</t>
  </si>
  <si>
    <t>9.01.2023.13.46</t>
  </si>
  <si>
    <t>9.01.2023 12.22</t>
  </si>
  <si>
    <t>9.01.2023 12.28</t>
  </si>
  <si>
    <t>9.01.2023 12.30</t>
  </si>
  <si>
    <t>9.01.2023 12.32</t>
  </si>
  <si>
    <t>9.01.2023 12.33</t>
  </si>
  <si>
    <t>9.01.2023 12.34</t>
  </si>
  <si>
    <t>9.01.2023 12.35</t>
  </si>
  <si>
    <t>9.01.2023 12.36</t>
  </si>
  <si>
    <t>9.01.2023 12.37</t>
  </si>
  <si>
    <t>9.01.2023 12.38</t>
  </si>
  <si>
    <t>9.01.2023 12.39</t>
  </si>
  <si>
    <t>9.01.2023 12.41</t>
  </si>
  <si>
    <t>9.01.2023 12.47</t>
  </si>
  <si>
    <t>9.01.2023 12.48</t>
  </si>
  <si>
    <t>9.01.2023 12.49</t>
  </si>
  <si>
    <t>9.01.2023 12.50</t>
  </si>
  <si>
    <t>9.01.2023 12.51</t>
  </si>
  <si>
    <t>9.01.2023 12.52</t>
  </si>
  <si>
    <t>9.01.2023 12.53</t>
  </si>
  <si>
    <t>9.01.2023 13.00</t>
  </si>
  <si>
    <t>9.01.2023 13.01</t>
  </si>
  <si>
    <t>9.01.2023 13.02</t>
  </si>
  <si>
    <t>9.01.2023 13.03</t>
  </si>
  <si>
    <t>9.01.2023 13.04</t>
  </si>
  <si>
    <t>9.01.2023 13.05</t>
  </si>
  <si>
    <t>9.01.2023 13.06</t>
  </si>
  <si>
    <t>9.01.2023 13.07</t>
  </si>
  <si>
    <t>9.01.2023 13.08</t>
  </si>
  <si>
    <t>9.01.2023 13.09</t>
  </si>
  <si>
    <t>9.01.2023 13.10</t>
  </si>
  <si>
    <t>9.01.2023 13.11</t>
  </si>
  <si>
    <t>9.01.2023 13.15</t>
  </si>
  <si>
    <t>9.01.2023 13.16</t>
  </si>
  <si>
    <t>9.01.2023 13.17</t>
  </si>
  <si>
    <t>9.01.2023 13.18</t>
  </si>
  <si>
    <t>9.01.2023 13.19</t>
  </si>
  <si>
    <t>9.01.2023 13.20</t>
  </si>
  <si>
    <t>9.01.2023 13.21</t>
  </si>
  <si>
    <t>9.01.2023 13.22</t>
  </si>
  <si>
    <t>9.01.2023 13.23</t>
  </si>
  <si>
    <t>9.01.2023 13.24</t>
  </si>
  <si>
    <t>9.01.2023 13.25</t>
  </si>
  <si>
    <t>выполнили показатель на 2022 год</t>
  </si>
  <si>
    <t>выполнили показатель на 1 октября</t>
  </si>
  <si>
    <t>Крск осталось</t>
  </si>
  <si>
    <t>дата обновления</t>
  </si>
  <si>
    <t>30 сентября - 30%</t>
  </si>
  <si>
    <t>31 октября   - 50%</t>
  </si>
  <si>
    <t>30 ноября    -    80 %</t>
  </si>
  <si>
    <t>29 декабря  - 100 % </t>
  </si>
  <si>
    <t>осталось сделать за 2021 год</t>
  </si>
  <si>
    <t>Кураторы + тьюторы ИОМ</t>
  </si>
  <si>
    <t>ИОМ за 2021 год</t>
  </si>
  <si>
    <t>27.12.2021 13.05</t>
  </si>
  <si>
    <t> </t>
  </si>
  <si>
    <t>29.12.2021 13.06</t>
  </si>
  <si>
    <t>27.12.2021 13.06</t>
  </si>
  <si>
    <t>27.12.2021 13.11</t>
  </si>
  <si>
    <t>27.12.2021 13.16</t>
  </si>
  <si>
    <t>29.12.2021 13.08</t>
  </si>
  <si>
    <t>27.12.2021 13.28</t>
  </si>
  <si>
    <t>27.12.2021 13.30</t>
  </si>
  <si>
    <t>27.12.2021 13.34</t>
  </si>
  <si>
    <t>23.12.2021 10.28</t>
  </si>
  <si>
    <t>27.12.2021 13.35</t>
  </si>
  <si>
    <t>29.12.2021 13.13</t>
  </si>
  <si>
    <t>27.12.2021 13.43</t>
  </si>
  <si>
    <t>27.12.2021 13.52</t>
  </si>
  <si>
    <t>27.12.2021 14.00</t>
  </si>
  <si>
    <t>27.12.2021 14.05</t>
  </si>
  <si>
    <t>30.12.2021 14.09</t>
  </si>
  <si>
    <t>27.12.2021 14.07</t>
  </si>
  <si>
    <t>03.12.2021 15.28</t>
  </si>
  <si>
    <t>27.12.2021 14.08</t>
  </si>
  <si>
    <t>23.12.2021 12.55</t>
  </si>
  <si>
    <t>27.12.2021 14.49</t>
  </si>
  <si>
    <t>27.12.2021 14.11</t>
  </si>
  <si>
    <t>27.12.2021 18.28</t>
  </si>
  <si>
    <t>29.12.2021 13.25</t>
  </si>
  <si>
    <t>27.12.2021 18.55</t>
  </si>
  <si>
    <t>29.12.2021 13.29</t>
  </si>
  <si>
    <t>27.12.2021 19.58</t>
  </si>
  <si>
    <t>27.12.2021 20.01</t>
  </si>
  <si>
    <t>29.12.2021 13.37</t>
  </si>
  <si>
    <t>27.12.2021 20.15</t>
  </si>
  <si>
    <t>29.12.2021 13.40</t>
  </si>
  <si>
    <t>29.12.2021 13.43</t>
  </si>
  <si>
    <t>27.12.2021 20.29</t>
  </si>
  <si>
    <t>15.12.2021 22.55</t>
  </si>
  <si>
    <t>27.12.2021 20.42</t>
  </si>
  <si>
    <t>27.12.2021 20.58</t>
  </si>
  <si>
    <t>27.12.2021 21.00</t>
  </si>
  <si>
    <t>28.11.2021 11.57</t>
  </si>
  <si>
    <t>27.12.2021 21.07</t>
  </si>
  <si>
    <t>27.12.2021 21.08</t>
  </si>
  <si>
    <t>27.12.2021 21.10</t>
  </si>
  <si>
    <t>27.12.2021 21.15</t>
  </si>
  <si>
    <t>27.12.2021 21.16</t>
  </si>
  <si>
    <t>29.12.2021 13.46</t>
  </si>
  <si>
    <t>27.12.2021 21.30</t>
  </si>
  <si>
    <t>27.12.2021 21.42</t>
  </si>
  <si>
    <t>29.12.2021 13.28</t>
  </si>
  <si>
    <t>27.12.2021 22.02</t>
  </si>
  <si>
    <t>23.12.2021 16.42</t>
  </si>
  <si>
    <t>27.12.2021 22.07</t>
  </si>
  <si>
    <t>29.12.2021 13.20</t>
  </si>
  <si>
    <t>27.12.2021 22.11</t>
  </si>
  <si>
    <t>27.12.2021 22.14</t>
  </si>
  <si>
    <t>27.12.2021 22.18</t>
  </si>
  <si>
    <t>27.12.2021 22.32</t>
  </si>
  <si>
    <t>СПО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</si>
</sst>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2"/>
      <color rgb="FFF25252"/>
      <name val="Calibri"/>
    </font>
    <font>
      <b/>
      <sz val="12"/>
      <color theme="4" tint="-0.249977111117893"/>
      <name val="Calibri"/>
    </font>
    <font>
      <b/>
      <sz val="12"/>
      <name val="Calibri"/>
    </font>
    <font>
      <b/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  <scheme val="minor"/>
    </font>
    <font>
      <sz val="11"/>
      <name val="Calibri"/>
    </font>
    <font>
      <sz val="11"/>
      <color indexed="2"/>
      <name val="Calibri"/>
    </font>
    <font>
      <b/>
      <sz val="10"/>
      <name val="Calibri"/>
    </font>
    <font>
      <b/>
      <sz val="11"/>
      <color indexed="2"/>
      <name val="Calibri"/>
    </font>
    <font>
      <b/>
      <sz val="11"/>
      <name val="Calibri"/>
      <scheme val="minor"/>
    </font>
    <font>
      <sz val="12"/>
      <name val="Calibri"/>
    </font>
    <font>
      <sz val="12"/>
      <color theme="1"/>
      <name val="Times New Roman"/>
    </font>
    <font>
      <b/>
      <sz val="12"/>
      <name val="Times New Roman"/>
    </font>
    <font>
      <sz val="12"/>
      <name val="Times New Roman"/>
    </font>
    <font>
      <b/>
      <sz val="12"/>
      <color theme="1"/>
      <name val="Times New Roman"/>
    </font>
    <font>
      <b/>
      <sz val="12"/>
      <name val="Calibri"/>
      <scheme val="minor"/>
    </font>
    <font>
      <sz val="11"/>
      <name val="Calibri"/>
      <scheme val="minor"/>
    </font>
    <font>
      <sz val="11"/>
      <color indexed="2"/>
      <name val="Calibri"/>
      <scheme val="minor"/>
    </font>
    <font>
      <b/>
      <sz val="12"/>
      <color rgb="FF002060"/>
      <name val="Calibri"/>
    </font>
    <font>
      <sz val="12"/>
      <color indexed="2"/>
      <name val="Times New Roman"/>
    </font>
    <font>
      <b/>
      <sz val="12"/>
      <color indexed="2"/>
      <name val="Times New Roman"/>
    </font>
    <font>
      <b/>
      <sz val="11"/>
      <color rgb="FF305496"/>
      <name val="Calibri"/>
    </font>
    <font>
      <b/>
      <sz val="9"/>
      <name val="Tahoma"/>
    </font>
    <font>
      <sz val="9"/>
      <name val="Tahoma"/>
    </font>
  </fonts>
  <fills count="39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99FF66"/>
        <bgColor rgb="FF99FF66"/>
      </patternFill>
    </fill>
    <fill>
      <patternFill patternType="solid">
        <fgColor indexed="2"/>
        <bgColor indexed="2"/>
      </patternFill>
    </fill>
    <fill>
      <patternFill patternType="solid">
        <fgColor rgb="FFFFC000"/>
        <bgColor rgb="FFFFC000"/>
      </patternFill>
    </fill>
    <fill>
      <patternFill patternType="solid">
        <fgColor rgb="FF19F7B5"/>
        <bgColor rgb="FF19F7B5"/>
      </patternFill>
    </fill>
    <fill>
      <patternFill patternType="solid">
        <fgColor rgb="FF00B0F0"/>
        <bgColor rgb="FF00B0F0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2EFDA"/>
        <bgColor rgb="FFE2EFDA"/>
      </patternFill>
    </fill>
    <fill>
      <patternFill patternType="solid">
        <fgColor rgb="FF00B050"/>
        <bgColor rgb="FF00B050"/>
      </patternFill>
    </fill>
    <fill>
      <patternFill patternType="solid">
        <fgColor rgb="FFC6E0B4"/>
        <bgColor rgb="FFC6E0B4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92D050"/>
        <bgColor rgb="FF92D050"/>
      </patternFill>
    </fill>
    <fill>
      <patternFill patternType="solid">
        <fgColor rgb="FFA9D08E"/>
        <bgColor rgb="FFA9D08E"/>
      </patternFill>
    </fill>
    <fill>
      <patternFill patternType="solid">
        <fgColor rgb="FF8BF718"/>
        <bgColor rgb="FF8BF718"/>
      </patternFill>
    </fill>
    <fill>
      <patternFill patternType="solid">
        <fgColor rgb="FF8EEDF2"/>
        <bgColor rgb="FF8EEDF2"/>
      </patternFill>
    </fill>
    <fill>
      <patternFill patternType="solid">
        <fgColor rgb="FFFCE4D6"/>
        <bgColor rgb="FFFCE4D6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87F018"/>
        <bgColor rgb="FF87F018"/>
      </patternFill>
    </fill>
    <fill>
      <patternFill patternType="solid">
        <fgColor indexed="5"/>
        <bgColor indexed="5"/>
      </patternFill>
    </fill>
    <fill>
      <patternFill patternType="solid">
        <fgColor rgb="FFF25252"/>
        <bgColor rgb="FFF2525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rgb="FFF8CBAD"/>
        <bgColor rgb="FFF8CBAD"/>
      </patternFill>
    </fill>
    <fill>
      <patternFill patternType="solid">
        <fgColor rgb="FFBDD7EE"/>
        <bgColor rgb="FFBDD7EE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99FFF0"/>
        <bgColor rgb="FF99FFF0"/>
      </patternFill>
    </fill>
    <fill>
      <patternFill patternType="solid">
        <fgColor rgb="FFC00000"/>
        <bgColor rgb="FFC00000"/>
      </patternFill>
    </fill>
    <fill>
      <patternFill patternType="solid">
        <fgColor rgb="FF65FC62"/>
        <bgColor rgb="FF65FC62"/>
      </patternFill>
    </fill>
    <fill>
      <patternFill patternType="solid">
        <fgColor rgb="FFE34444"/>
        <bgColor rgb="FFE34444"/>
      </patternFill>
    </fill>
    <fill>
      <patternFill patternType="solid">
        <fgColor rgb="FFB4C6E7"/>
        <bgColor rgb="FFB4C6E7"/>
      </patternFill>
    </fill>
    <fill>
      <patternFill patternType="solid">
        <fgColor rgb="FFFFD966"/>
        <bgColor rgb="FFFFD966"/>
      </patternFill>
    </fill>
    <fill>
      <patternFill patternType="solid">
        <fgColor rgb="FFF4B084"/>
        <bgColor rgb="FFF4B084"/>
      </patternFill>
    </fill>
  </fills>
  <borders count="2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7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8" fillId="10" borderId="1" xfId="0" applyFont="1" applyFill="1" applyBorder="1"/>
    <xf numFmtId="0" fontId="7" fillId="11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164" fontId="9" fillId="11" borderId="1" xfId="0" applyNumberFormat="1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14" fontId="5" fillId="8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/>
    <xf numFmtId="0" fontId="9" fillId="0" borderId="0" xfId="0" applyFont="1" applyAlignment="1">
      <alignment horizontal="center" vertical="center"/>
    </xf>
    <xf numFmtId="164" fontId="9" fillId="14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8" fillId="18" borderId="1" xfId="0" applyFont="1" applyFill="1" applyBorder="1"/>
    <xf numFmtId="0" fontId="7" fillId="19" borderId="0" xfId="0" applyFont="1" applyFill="1"/>
    <xf numFmtId="0" fontId="8" fillId="0" borderId="1" xfId="0" applyFont="1" applyBorder="1"/>
    <xf numFmtId="0" fontId="7" fillId="4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13" borderId="0" xfId="0" applyFont="1" applyFill="1" applyAlignment="1">
      <alignment horizontal="center" vertical="center"/>
    </xf>
    <xf numFmtId="0" fontId="8" fillId="20" borderId="1" xfId="0" applyFont="1" applyFill="1" applyBorder="1"/>
    <xf numFmtId="0" fontId="9" fillId="1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8" borderId="1" xfId="0" applyFont="1" applyFill="1" applyBorder="1" applyAlignment="1">
      <alignment horizontal="center" vertical="center" wrapText="1"/>
    </xf>
    <xf numFmtId="0" fontId="8" fillId="21" borderId="1" xfId="0" applyFont="1" applyFill="1" applyBorder="1"/>
    <xf numFmtId="0" fontId="7" fillId="12" borderId="1" xfId="0" applyFont="1" applyFill="1" applyBorder="1" applyAlignment="1">
      <alignment horizontal="center"/>
    </xf>
    <xf numFmtId="0" fontId="9" fillId="13" borderId="1" xfId="0" applyFont="1" applyFill="1" applyBorder="1" applyAlignment="1">
      <alignment horizontal="center"/>
    </xf>
    <xf numFmtId="0" fontId="8" fillId="20" borderId="2" xfId="0" applyFont="1" applyFill="1" applyBorder="1"/>
    <xf numFmtId="0" fontId="7" fillId="5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9" fillId="2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/>
    </xf>
    <xf numFmtId="14" fontId="5" fillId="9" borderId="1" xfId="0" applyNumberFormat="1" applyFont="1" applyFill="1" applyBorder="1" applyAlignment="1">
      <alignment horizontal="center" vertical="center"/>
    </xf>
    <xf numFmtId="0" fontId="9" fillId="2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24" borderId="1" xfId="0" applyFont="1" applyFill="1" applyBorder="1"/>
    <xf numFmtId="0" fontId="9" fillId="11" borderId="0" xfId="0" applyFont="1" applyFill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7" fillId="25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 vertical="center"/>
    </xf>
    <xf numFmtId="14" fontId="5" fillId="8" borderId="1" xfId="0" applyNumberFormat="1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 wrapText="1"/>
    </xf>
    <xf numFmtId="0" fontId="7" fillId="26" borderId="1" xfId="0" applyFont="1" applyFill="1" applyBorder="1" applyAlignment="1">
      <alignment horizontal="center"/>
    </xf>
    <xf numFmtId="0" fontId="7" fillId="2" borderId="1" xfId="0" applyFont="1" applyFill="1" applyBorder="1"/>
    <xf numFmtId="0" fontId="5" fillId="9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27" borderId="1" xfId="0" applyFont="1" applyFill="1" applyBorder="1"/>
    <xf numFmtId="0" fontId="7" fillId="27" borderId="1" xfId="0" applyFont="1" applyFill="1" applyBorder="1" applyAlignment="1">
      <alignment horizontal="center"/>
    </xf>
    <xf numFmtId="0" fontId="9" fillId="27" borderId="1" xfId="0" applyFont="1" applyFill="1" applyBorder="1"/>
    <xf numFmtId="0" fontId="7" fillId="27" borderId="1" xfId="0" applyFont="1" applyFill="1" applyBorder="1"/>
    <xf numFmtId="0" fontId="9" fillId="27" borderId="1" xfId="0" applyFont="1" applyFill="1" applyBorder="1" applyAlignment="1">
      <alignment horizontal="center" vertical="center"/>
    </xf>
    <xf numFmtId="0" fontId="7" fillId="28" borderId="1" xfId="0" applyFont="1" applyFill="1" applyBorder="1"/>
    <xf numFmtId="0" fontId="7" fillId="28" borderId="1" xfId="0" applyFont="1" applyFill="1" applyBorder="1" applyAlignment="1">
      <alignment horizontal="center" vertical="center"/>
    </xf>
    <xf numFmtId="0" fontId="5" fillId="28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29" borderId="1" xfId="0" applyFont="1" applyFill="1" applyBorder="1" applyAlignment="1">
      <alignment horizontal="center" vertical="center"/>
    </xf>
    <xf numFmtId="0" fontId="5" fillId="27" borderId="1" xfId="0" applyFont="1" applyFill="1" applyBorder="1" applyAlignment="1">
      <alignment wrapText="1"/>
    </xf>
    <xf numFmtId="0" fontId="5" fillId="30" borderId="1" xfId="0" applyFont="1" applyFill="1" applyBorder="1"/>
    <xf numFmtId="0" fontId="5" fillId="30" borderId="1" xfId="0" applyFont="1" applyFill="1" applyBorder="1" applyAlignment="1">
      <alignment horizontal="center"/>
    </xf>
    <xf numFmtId="0" fontId="6" fillId="30" borderId="1" xfId="0" applyFont="1" applyFill="1" applyBorder="1" applyAlignment="1">
      <alignment horizontal="center"/>
    </xf>
    <xf numFmtId="0" fontId="6" fillId="30" borderId="1" xfId="0" applyFont="1" applyFill="1" applyBorder="1" applyAlignment="1">
      <alignment horizontal="center" vertical="center"/>
    </xf>
    <xf numFmtId="0" fontId="12" fillId="30" borderId="1" xfId="0" applyFont="1" applyFill="1" applyBorder="1" applyAlignment="1">
      <alignment horizontal="center" vertical="center"/>
    </xf>
    <xf numFmtId="0" fontId="0" fillId="0" borderId="0" xfId="0"/>
    <xf numFmtId="0" fontId="8" fillId="18" borderId="3" xfId="0" applyFont="1" applyFill="1" applyBorder="1"/>
    <xf numFmtId="0" fontId="8" fillId="0" borderId="4" xfId="0" applyFont="1" applyBorder="1" applyAlignment="1">
      <alignment horizontal="center"/>
    </xf>
    <xf numFmtId="0" fontId="8" fillId="11" borderId="3" xfId="0" applyFont="1" applyFill="1" applyBorder="1"/>
    <xf numFmtId="0" fontId="8" fillId="0" borderId="3" xfId="0" applyFont="1" applyBorder="1" applyAlignment="1">
      <alignment horizontal="center"/>
    </xf>
    <xf numFmtId="0" fontId="8" fillId="21" borderId="3" xfId="0" applyFont="1" applyFill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5" borderId="3" xfId="0" applyFont="1" applyFill="1" applyBorder="1"/>
    <xf numFmtId="0" fontId="8" fillId="20" borderId="6" xfId="0" applyFont="1" applyFill="1" applyBorder="1"/>
    <xf numFmtId="0" fontId="8" fillId="0" borderId="0" xfId="0" applyFont="1" applyAlignment="1">
      <alignment horizontal="center"/>
    </xf>
    <xf numFmtId="0" fontId="8" fillId="31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18" borderId="12" xfId="0" applyFont="1" applyFill="1" applyBorder="1" applyAlignment="1">
      <alignment horizontal="center" vertical="center"/>
    </xf>
    <xf numFmtId="0" fontId="8" fillId="18" borderId="12" xfId="0" applyFont="1" applyFill="1" applyBorder="1"/>
    <xf numFmtId="0" fontId="7" fillId="11" borderId="3" xfId="0" applyFont="1" applyFill="1" applyBorder="1" applyAlignment="1">
      <alignment horizontal="center"/>
    </xf>
    <xf numFmtId="0" fontId="9" fillId="11" borderId="3" xfId="0" applyFont="1" applyFill="1" applyBorder="1" applyAlignment="1">
      <alignment horizontal="center"/>
    </xf>
    <xf numFmtId="0" fontId="7" fillId="13" borderId="4" xfId="0" applyFont="1" applyFill="1" applyBorder="1" applyAlignment="1">
      <alignment horizontal="center" vertical="center"/>
    </xf>
    <xf numFmtId="0" fontId="9" fillId="13" borderId="13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/>
    </xf>
    <xf numFmtId="164" fontId="9" fillId="14" borderId="13" xfId="0" applyNumberFormat="1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horizontal="center" vertical="center"/>
    </xf>
    <xf numFmtId="0" fontId="9" fillId="15" borderId="13" xfId="0" applyFont="1" applyFill="1" applyBorder="1" applyAlignment="1">
      <alignment horizontal="center" vertical="center"/>
    </xf>
    <xf numFmtId="0" fontId="9" fillId="16" borderId="3" xfId="0" applyFont="1" applyFill="1" applyBorder="1" applyAlignment="1">
      <alignment horizontal="center" vertical="center" wrapText="1"/>
    </xf>
    <xf numFmtId="0" fontId="9" fillId="16" borderId="3" xfId="0" applyFont="1" applyFill="1" applyBorder="1" applyAlignment="1">
      <alignment horizontal="center" wrapText="1"/>
    </xf>
    <xf numFmtId="0" fontId="7" fillId="16" borderId="3" xfId="0" applyFont="1" applyFill="1" applyBorder="1" applyAlignment="1">
      <alignment horizontal="center" vertical="center" wrapText="1"/>
    </xf>
    <xf numFmtId="0" fontId="7" fillId="17" borderId="3" xfId="0" applyFont="1" applyFill="1" applyBorder="1" applyAlignment="1">
      <alignment horizontal="center" vertical="center" wrapText="1"/>
    </xf>
    <xf numFmtId="14" fontId="5" fillId="18" borderId="6" xfId="0" applyNumberFormat="1" applyFont="1" applyFill="1" applyBorder="1" applyAlignment="1">
      <alignment horizontal="center" vertical="center"/>
    </xf>
    <xf numFmtId="0" fontId="13" fillId="18" borderId="3" xfId="1" applyFont="1" applyFill="1" applyBorder="1" applyAlignment="1">
      <alignment horizontal="left" vertical="center" wrapText="1"/>
    </xf>
    <xf numFmtId="0" fontId="9" fillId="13" borderId="3" xfId="0" applyFont="1" applyFill="1" applyBorder="1" applyAlignment="1">
      <alignment horizontal="center" vertical="center"/>
    </xf>
    <xf numFmtId="0" fontId="7" fillId="13" borderId="13" xfId="0" applyFont="1" applyFill="1" applyBorder="1" applyAlignment="1">
      <alignment horizontal="center" vertical="center"/>
    </xf>
    <xf numFmtId="0" fontId="9" fillId="16" borderId="13" xfId="0" applyFont="1" applyFill="1" applyBorder="1" applyAlignment="1">
      <alignment horizontal="center" vertical="center" wrapText="1"/>
    </xf>
    <xf numFmtId="0" fontId="9" fillId="16" borderId="13" xfId="0" applyFont="1" applyFill="1" applyBorder="1" applyAlignment="1">
      <alignment horizontal="center" wrapText="1"/>
    </xf>
    <xf numFmtId="1" fontId="7" fillId="16" borderId="3" xfId="0" applyNumberFormat="1" applyFont="1" applyFill="1" applyBorder="1" applyAlignment="1">
      <alignment horizontal="center" vertical="center" wrapText="1"/>
    </xf>
    <xf numFmtId="0" fontId="5" fillId="18" borderId="3" xfId="0" applyFont="1" applyFill="1" applyBorder="1" applyAlignment="1">
      <alignment horizontal="center"/>
    </xf>
    <xf numFmtId="0" fontId="13" fillId="18" borderId="14" xfId="1" applyFont="1" applyFill="1" applyBorder="1" applyAlignment="1">
      <alignment horizontal="left" vertical="center" wrapText="1"/>
    </xf>
    <xf numFmtId="0" fontId="7" fillId="11" borderId="13" xfId="0" applyFon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14" fontId="5" fillId="8" borderId="6" xfId="0" applyNumberFormat="1" applyFont="1" applyFill="1" applyBorder="1" applyAlignment="1">
      <alignment horizontal="center" vertical="center"/>
    </xf>
    <xf numFmtId="14" fontId="5" fillId="8" borderId="3" xfId="0" applyNumberFormat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9" fillId="13" borderId="14" xfId="0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0" fontId="13" fillId="18" borderId="4" xfId="1" applyFont="1" applyFill="1" applyBorder="1" applyAlignment="1">
      <alignment horizontal="left" vertical="center" wrapText="1"/>
    </xf>
    <xf numFmtId="0" fontId="9" fillId="13" borderId="3" xfId="0" applyFont="1" applyFill="1" applyBorder="1" applyAlignment="1">
      <alignment horizontal="center"/>
    </xf>
    <xf numFmtId="14" fontId="5" fillId="32" borderId="6" xfId="0" applyNumberFormat="1" applyFont="1" applyFill="1" applyBorder="1" applyAlignment="1">
      <alignment horizontal="center" vertical="center"/>
    </xf>
    <xf numFmtId="14" fontId="5" fillId="32" borderId="3" xfId="0" applyNumberFormat="1" applyFont="1" applyFill="1" applyBorder="1" applyAlignment="1">
      <alignment horizontal="center" vertical="center"/>
    </xf>
    <xf numFmtId="0" fontId="13" fillId="32" borderId="4" xfId="1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13" fillId="11" borderId="4" xfId="1" applyFont="1" applyFill="1" applyBorder="1" applyAlignment="1">
      <alignment horizontal="left" vertical="center" wrapText="1"/>
    </xf>
    <xf numFmtId="0" fontId="14" fillId="11" borderId="3" xfId="0" applyFont="1" applyFill="1" applyBorder="1" applyAlignment="1">
      <alignment horizontal="center"/>
    </xf>
    <xf numFmtId="14" fontId="5" fillId="18" borderId="3" xfId="0" applyNumberFormat="1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/>
    </xf>
    <xf numFmtId="14" fontId="5" fillId="5" borderId="6" xfId="0" applyNumberFormat="1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0" fontId="13" fillId="5" borderId="5" xfId="1" applyFont="1" applyFill="1" applyBorder="1" applyAlignment="1">
      <alignment horizontal="left" vertical="center" wrapText="1"/>
    </xf>
    <xf numFmtId="0" fontId="7" fillId="11" borderId="4" xfId="0" applyFont="1" applyFill="1" applyBorder="1" applyAlignment="1">
      <alignment horizontal="center"/>
    </xf>
    <xf numFmtId="0" fontId="13" fillId="5" borderId="4" xfId="1" applyFont="1" applyFill="1" applyBorder="1" applyAlignment="1">
      <alignment horizontal="left" vertical="center" wrapText="1"/>
    </xf>
    <xf numFmtId="0" fontId="7" fillId="13" borderId="1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13" fillId="18" borderId="5" xfId="1" applyFont="1" applyFill="1" applyBorder="1" applyAlignment="1">
      <alignment horizontal="left" vertical="center" wrapText="1"/>
    </xf>
    <xf numFmtId="0" fontId="7" fillId="11" borderId="5" xfId="0" applyFont="1" applyFill="1" applyBorder="1" applyAlignment="1">
      <alignment horizontal="center"/>
    </xf>
    <xf numFmtId="0" fontId="8" fillId="5" borderId="6" xfId="0" applyFont="1" applyFill="1" applyBorder="1"/>
    <xf numFmtId="0" fontId="9" fillId="13" borderId="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 wrapText="1"/>
    </xf>
    <xf numFmtId="0" fontId="9" fillId="11" borderId="14" xfId="0" applyFont="1" applyFill="1" applyBorder="1" applyAlignment="1">
      <alignment horizontal="center"/>
    </xf>
    <xf numFmtId="0" fontId="9" fillId="22" borderId="3" xfId="0" applyFont="1" applyFill="1" applyBorder="1" applyAlignment="1">
      <alignment horizontal="center" vertical="center"/>
    </xf>
    <xf numFmtId="0" fontId="13" fillId="32" borderId="5" xfId="1" applyFont="1" applyFill="1" applyBorder="1" applyAlignment="1">
      <alignment horizontal="left" vertical="center" wrapText="1"/>
    </xf>
    <xf numFmtId="164" fontId="9" fillId="11" borderId="13" xfId="0" applyNumberFormat="1" applyFont="1" applyFill="1" applyBorder="1" applyAlignment="1">
      <alignment horizontal="center" vertical="center"/>
    </xf>
    <xf numFmtId="0" fontId="8" fillId="5" borderId="12" xfId="0" applyFont="1" applyFill="1" applyBorder="1"/>
    <xf numFmtId="0" fontId="9" fillId="13" borderId="6" xfId="0" applyFont="1" applyFill="1" applyBorder="1" applyAlignment="1">
      <alignment horizontal="center" vertical="center"/>
    </xf>
    <xf numFmtId="0" fontId="7" fillId="23" borderId="3" xfId="0" applyFont="1" applyFill="1" applyBorder="1" applyAlignment="1">
      <alignment horizontal="center"/>
    </xf>
    <xf numFmtId="0" fontId="9" fillId="23" borderId="3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/>
    </xf>
    <xf numFmtId="0" fontId="13" fillId="18" borderId="4" xfId="1" applyFont="1" applyFill="1" applyBorder="1" applyAlignment="1">
      <alignment horizontal="left" wrapText="1"/>
    </xf>
    <xf numFmtId="0" fontId="7" fillId="25" borderId="3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wrapText="1"/>
    </xf>
    <xf numFmtId="0" fontId="7" fillId="11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10" fillId="17" borderId="3" xfId="0" applyFont="1" applyFill="1" applyBorder="1" applyAlignment="1">
      <alignment horizontal="center" vertical="center" wrapText="1"/>
    </xf>
    <xf numFmtId="0" fontId="9" fillId="33" borderId="3" xfId="0" applyFont="1" applyFill="1" applyBorder="1" applyAlignment="1">
      <alignment horizontal="center" vertical="center"/>
    </xf>
    <xf numFmtId="14" fontId="5" fillId="34" borderId="6" xfId="0" applyNumberFormat="1" applyFont="1" applyFill="1" applyBorder="1" applyAlignment="1">
      <alignment horizontal="center" vertical="center"/>
    </xf>
    <xf numFmtId="0" fontId="5" fillId="34" borderId="3" xfId="0" applyFont="1" applyFill="1" applyBorder="1" applyAlignment="1">
      <alignment horizontal="center"/>
    </xf>
    <xf numFmtId="0" fontId="13" fillId="34" borderId="4" xfId="1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5" fillId="32" borderId="3" xfId="0" applyFont="1" applyFill="1" applyBorder="1" applyAlignment="1">
      <alignment horizontal="center"/>
    </xf>
    <xf numFmtId="0" fontId="7" fillId="26" borderId="3" xfId="0" applyFont="1" applyFill="1" applyBorder="1" applyAlignment="1">
      <alignment horizontal="center"/>
    </xf>
    <xf numFmtId="14" fontId="5" fillId="34" borderId="3" xfId="0" applyNumberFormat="1" applyFont="1" applyFill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0" fontId="7" fillId="27" borderId="3" xfId="0" applyFont="1" applyFill="1" applyBorder="1" applyAlignment="1">
      <alignment horizontal="center" vertical="center"/>
    </xf>
    <xf numFmtId="0" fontId="9" fillId="27" borderId="3" xfId="0" applyFont="1" applyFill="1" applyBorder="1" applyAlignment="1">
      <alignment horizontal="center" vertical="center"/>
    </xf>
    <xf numFmtId="0" fontId="7" fillId="28" borderId="3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/>
    </xf>
    <xf numFmtId="0" fontId="7" fillId="2" borderId="3" xfId="0" applyFont="1" applyFill="1" applyBorder="1"/>
    <xf numFmtId="0" fontId="8" fillId="34" borderId="3" xfId="0" applyFont="1" applyFill="1" applyBorder="1"/>
    <xf numFmtId="0" fontId="7" fillId="0" borderId="6" xfId="0" applyFont="1" applyBorder="1" applyAlignment="1">
      <alignment horizontal="center" vertical="center"/>
    </xf>
    <xf numFmtId="0" fontId="11" fillId="27" borderId="4" xfId="0" applyFont="1" applyFill="1" applyBorder="1"/>
    <xf numFmtId="0" fontId="7" fillId="27" borderId="3" xfId="0" applyFont="1" applyFill="1" applyBorder="1" applyAlignment="1">
      <alignment horizontal="center"/>
    </xf>
    <xf numFmtId="0" fontId="9" fillId="27" borderId="3" xfId="0" applyFont="1" applyFill="1" applyBorder="1"/>
    <xf numFmtId="0" fontId="7" fillId="27" borderId="3" xfId="0" applyFont="1" applyFill="1" applyBorder="1"/>
    <xf numFmtId="0" fontId="7" fillId="28" borderId="3" xfId="0" applyFont="1" applyFill="1" applyBorder="1"/>
    <xf numFmtId="0" fontId="5" fillId="28" borderId="13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7" borderId="4" xfId="0" applyFont="1" applyFill="1" applyBorder="1" applyAlignment="1">
      <alignment wrapText="1"/>
    </xf>
    <xf numFmtId="0" fontId="5" fillId="30" borderId="4" xfId="0" applyFont="1" applyFill="1" applyBorder="1"/>
    <xf numFmtId="0" fontId="5" fillId="30" borderId="3" xfId="0" applyFont="1" applyFill="1" applyBorder="1" applyAlignment="1">
      <alignment horizontal="center"/>
    </xf>
    <xf numFmtId="0" fontId="6" fillId="30" borderId="3" xfId="0" applyFont="1" applyFill="1" applyBorder="1" applyAlignment="1">
      <alignment horizontal="center"/>
    </xf>
    <xf numFmtId="0" fontId="6" fillId="30" borderId="3" xfId="0" applyFont="1" applyFill="1" applyBorder="1" applyAlignment="1">
      <alignment horizontal="center" vertical="center"/>
    </xf>
    <xf numFmtId="0" fontId="12" fillId="30" borderId="3" xfId="0" applyFont="1" applyFill="1" applyBorder="1" applyAlignment="1">
      <alignment horizontal="center" vertical="center"/>
    </xf>
    <xf numFmtId="0" fontId="8" fillId="32" borderId="12" xfId="0" applyFont="1" applyFill="1" applyBorder="1"/>
    <xf numFmtId="0" fontId="8" fillId="11" borderId="7" xfId="0" applyFont="1" applyFill="1" applyBorder="1"/>
    <xf numFmtId="0" fontId="8" fillId="0" borderId="7" xfId="0" applyFont="1" applyBorder="1" applyAlignment="1">
      <alignment horizontal="center"/>
    </xf>
    <xf numFmtId="0" fontId="0" fillId="0" borderId="0" xfId="0" applyAlignment="1">
      <alignment wrapText="1"/>
    </xf>
    <xf numFmtId="0" fontId="15" fillId="18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/>
    <xf numFmtId="0" fontId="0" fillId="0" borderId="0" xfId="0" applyAlignment="1">
      <alignment vertical="top"/>
    </xf>
    <xf numFmtId="0" fontId="19" fillId="0" borderId="1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25" borderId="7" xfId="0" applyFont="1" applyFill="1" applyBorder="1" applyAlignment="1">
      <alignment horizontal="center" vertical="center" wrapText="1"/>
    </xf>
    <xf numFmtId="0" fontId="8" fillId="25" borderId="12" xfId="0" applyFont="1" applyFill="1" applyBorder="1" applyAlignment="1">
      <alignment horizontal="center" vertical="center" wrapText="1"/>
    </xf>
    <xf numFmtId="0" fontId="8" fillId="18" borderId="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vertical="top" wrapText="1"/>
    </xf>
    <xf numFmtId="0" fontId="0" fillId="2" borderId="3" xfId="0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164" fontId="20" fillId="2" borderId="13" xfId="0" applyNumberFormat="1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 wrapText="1"/>
    </xf>
    <xf numFmtId="0" fontId="0" fillId="17" borderId="6" xfId="0" applyFill="1" applyBorder="1" applyAlignment="1">
      <alignment horizontal="center" vertical="center" wrapText="1"/>
    </xf>
    <xf numFmtId="0" fontId="5" fillId="25" borderId="3" xfId="0" applyFont="1" applyFill="1" applyBorder="1" applyAlignment="1">
      <alignment horizontal="center" vertical="center"/>
    </xf>
    <xf numFmtId="0" fontId="0" fillId="25" borderId="2" xfId="0" applyFill="1" applyBorder="1" applyAlignment="1">
      <alignment horizontal="center" vertical="center"/>
    </xf>
    <xf numFmtId="0" fontId="6" fillId="25" borderId="3" xfId="0" applyFont="1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13" fillId="2" borderId="4" xfId="0" applyFont="1" applyFill="1" applyBorder="1" applyAlignment="1">
      <alignment vertical="top" wrapText="1"/>
    </xf>
    <xf numFmtId="0" fontId="20" fillId="2" borderId="3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" fontId="0" fillId="16" borderId="3" xfId="0" applyNumberFormat="1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2" fontId="0" fillId="15" borderId="4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top" wrapText="1"/>
    </xf>
    <xf numFmtId="0" fontId="21" fillId="0" borderId="0" xfId="0" applyFont="1"/>
    <xf numFmtId="0" fontId="0" fillId="2" borderId="15" xfId="0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13" fillId="26" borderId="4" xfId="0" applyFont="1" applyFill="1" applyBorder="1" applyAlignment="1">
      <alignment vertical="top" wrapText="1"/>
    </xf>
    <xf numFmtId="0" fontId="20" fillId="2" borderId="6" xfId="0" applyFont="1" applyFill="1" applyBorder="1" applyAlignment="1">
      <alignment horizontal="center" vertical="center"/>
    </xf>
    <xf numFmtId="0" fontId="6" fillId="26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top" wrapText="1"/>
    </xf>
    <xf numFmtId="0" fontId="20" fillId="16" borderId="3" xfId="0" applyFont="1" applyFill="1" applyBorder="1" applyAlignment="1">
      <alignment horizontal="center" vertical="center" wrapText="1"/>
    </xf>
    <xf numFmtId="0" fontId="21" fillId="17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4" fontId="5" fillId="22" borderId="3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/>
    </xf>
    <xf numFmtId="0" fontId="9" fillId="13" borderId="13" xfId="0" applyFont="1" applyFill="1" applyBorder="1" applyAlignment="1">
      <alignment horizontal="center"/>
    </xf>
    <xf numFmtId="164" fontId="9" fillId="26" borderId="13" xfId="0" applyNumberFormat="1" applyFont="1" applyFill="1" applyBorder="1" applyAlignment="1">
      <alignment horizontal="center" vertical="center"/>
    </xf>
    <xf numFmtId="164" fontId="9" fillId="35" borderId="13" xfId="0" applyNumberFormat="1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34" borderId="4" xfId="0" applyFont="1" applyFill="1" applyBorder="1" applyAlignment="1">
      <alignment vertical="center" wrapText="1"/>
    </xf>
    <xf numFmtId="164" fontId="9" fillId="18" borderId="1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7" fillId="2" borderId="3" xfId="0" applyFont="1" applyFill="1" applyBorder="1" applyAlignment="1">
      <alignment horizontal="center"/>
    </xf>
    <xf numFmtId="0" fontId="7" fillId="36" borderId="3" xfId="0" applyFont="1" applyFill="1" applyBorder="1" applyAlignment="1">
      <alignment horizontal="center"/>
    </xf>
    <xf numFmtId="0" fontId="5" fillId="22" borderId="0" xfId="0" applyFont="1" applyFill="1" applyAlignment="1">
      <alignment horizontal="center" wrapText="1"/>
    </xf>
    <xf numFmtId="0" fontId="9" fillId="7" borderId="3" xfId="0" applyFont="1" applyFill="1" applyBorder="1" applyAlignment="1">
      <alignment horizontal="center"/>
    </xf>
    <xf numFmtId="0" fontId="5" fillId="18" borderId="4" xfId="0" applyFont="1" applyFill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0" xfId="0" applyFont="1"/>
    <xf numFmtId="16" fontId="9" fillId="0" borderId="0" xfId="0" applyNumberFormat="1" applyFont="1"/>
    <xf numFmtId="0" fontId="12" fillId="0" borderId="0" xfId="0" applyFont="1"/>
    <xf numFmtId="0" fontId="5" fillId="0" borderId="0" xfId="0" applyFont="1" applyAlignment="1">
      <alignment horizontal="center" vertical="center"/>
    </xf>
    <xf numFmtId="0" fontId="6" fillId="18" borderId="3" xfId="0" applyFont="1" applyFill="1" applyBorder="1"/>
    <xf numFmtId="0" fontId="5" fillId="34" borderId="3" xfId="0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2" fillId="0" borderId="3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3" borderId="19" xfId="0" applyFont="1" applyFill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4" borderId="19" xfId="0" applyFont="1" applyFill="1" applyBorder="1" applyAlignment="1">
      <alignment horizontal="center" wrapText="1"/>
    </xf>
    <xf numFmtId="0" fontId="5" fillId="5" borderId="19" xfId="0" applyFont="1" applyFill="1" applyBorder="1" applyAlignment="1">
      <alignment horizontal="center" wrapText="1"/>
    </xf>
    <xf numFmtId="0" fontId="5" fillId="7" borderId="19" xfId="0" applyFont="1" applyFill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8" fillId="25" borderId="7" xfId="0" applyFont="1" applyFill="1" applyBorder="1" applyAlignment="1">
      <alignment horizontal="center" vertical="center" wrapText="1"/>
    </xf>
    <xf numFmtId="0" fontId="5" fillId="37" borderId="13" xfId="0" applyFont="1" applyFill="1" applyBorder="1" applyAlignment="1">
      <alignment horizontal="left"/>
    </xf>
    <xf numFmtId="0" fontId="5" fillId="18" borderId="14" xfId="0" applyFont="1" applyFill="1" applyBorder="1" applyAlignment="1">
      <alignment horizontal="left" wrapText="1"/>
    </xf>
    <xf numFmtId="0" fontId="9" fillId="0" borderId="4" xfId="0" applyFont="1" applyBorder="1" applyAlignment="1">
      <alignment horizontal="center"/>
    </xf>
    <xf numFmtId="0" fontId="9" fillId="13" borderId="1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5" fillId="13" borderId="14" xfId="0" applyFont="1" applyFill="1" applyBorder="1" applyAlignment="1">
      <alignment horizontal="center"/>
    </xf>
    <xf numFmtId="0" fontId="9" fillId="14" borderId="14" xfId="0" applyFont="1" applyFill="1" applyBorder="1" applyAlignment="1">
      <alignment horizontal="center"/>
    </xf>
    <xf numFmtId="0" fontId="5" fillId="14" borderId="14" xfId="0" applyFont="1" applyFill="1" applyBorder="1" applyAlignment="1">
      <alignment horizontal="center"/>
    </xf>
    <xf numFmtId="0" fontId="9" fillId="15" borderId="14" xfId="0" applyFont="1" applyFill="1" applyBorder="1" applyAlignment="1">
      <alignment horizontal="center"/>
    </xf>
    <xf numFmtId="0" fontId="9" fillId="16" borderId="14" xfId="0" applyFont="1" applyFill="1" applyBorder="1" applyAlignment="1">
      <alignment horizontal="center" wrapText="1"/>
    </xf>
    <xf numFmtId="0" fontId="9" fillId="37" borderId="21" xfId="0" applyFont="1" applyFill="1" applyBorder="1" applyAlignment="1">
      <alignment horizontal="center"/>
    </xf>
    <xf numFmtId="0" fontId="9" fillId="25" borderId="3" xfId="0" applyFont="1" applyFill="1" applyBorder="1" applyAlignment="1">
      <alignment horizontal="center" vertical="center"/>
    </xf>
    <xf numFmtId="0" fontId="0" fillId="25" borderId="3" xfId="0" applyFill="1" applyBorder="1" applyAlignment="1">
      <alignment horizontal="center" vertical="center"/>
    </xf>
    <xf numFmtId="0" fontId="5" fillId="28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 wrapText="1"/>
    </xf>
    <xf numFmtId="0" fontId="9" fillId="7" borderId="14" xfId="0" applyFont="1" applyFill="1" applyBorder="1" applyAlignment="1">
      <alignment horizontal="center"/>
    </xf>
    <xf numFmtId="0" fontId="9" fillId="28" borderId="14" xfId="0" applyFont="1" applyFill="1" applyBorder="1" applyAlignment="1">
      <alignment horizontal="center"/>
    </xf>
    <xf numFmtId="0" fontId="9" fillId="38" borderId="14" xfId="0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13" borderId="21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5" fillId="18" borderId="13" xfId="0" applyFont="1" applyFill="1" applyBorder="1" applyAlignment="1">
      <alignment horizontal="left"/>
    </xf>
    <xf numFmtId="0" fontId="9" fillId="4" borderId="14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0" fillId="16" borderId="14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/>
    </xf>
    <xf numFmtId="0" fontId="9" fillId="0" borderId="13" xfId="0" applyFont="1" applyBorder="1" applyAlignment="1">
      <alignment horizontal="left"/>
    </xf>
    <xf numFmtId="0" fontId="5" fillId="28" borderId="14" xfId="0" applyFont="1" applyFill="1" applyBorder="1" applyAlignment="1">
      <alignment horizontal="left" wrapText="1"/>
    </xf>
    <xf numFmtId="0" fontId="5" fillId="28" borderId="14" xfId="0" applyFont="1" applyFill="1" applyBorder="1" applyAlignment="1">
      <alignment horizontal="center"/>
    </xf>
    <xf numFmtId="0" fontId="5" fillId="29" borderId="14" xfId="0" applyFont="1" applyFill="1" applyBorder="1" applyAlignment="1">
      <alignment horizontal="center"/>
    </xf>
    <xf numFmtId="0" fontId="9" fillId="37" borderId="14" xfId="0" applyFont="1" applyFill="1" applyBorder="1" applyAlignment="1">
      <alignment horizontal="center"/>
    </xf>
    <xf numFmtId="0" fontId="5" fillId="29" borderId="14" xfId="0" applyFont="1" applyFill="1" applyBorder="1" applyAlignment="1">
      <alignment horizontal="left"/>
    </xf>
    <xf numFmtId="0" fontId="12" fillId="29" borderId="14" xfId="0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</cellXfs>
  <cellStyles count="2">
    <cellStyle name="Hyperlink" xfId="1"/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Представление 1" id="{384B24F1-6474-4782-9FB3-4B4AF1622516}"/>
  <namedSheetView name="Представление 2" id="{1AF67CA7-D00B-4E26-ABD9-046B0D08CA5E}"/>
  <namedSheetView name="Представление 3" id="{79E74CD1-6274-4274-9607-6A96D62E114E}"/>
  <namedSheetView name="Представление 4" id="{0216CF77-6B6E-4A16-8840-9542EB060122}"/>
  <namedSheetView name="Представление 5" id="{1CA63BB0-FD75-4DB3-83E5-7536ABEA5F00}"/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>
  <namedSheetView name="Представление 1" id="{0810A76E-DBBD-4BBA-9C46-F91BA967987C}">
    <nsvFilter filterId="{AA745D6C-092E-473A-BF02-ACC1743B130D}" ref="A1:Z1" tableId="0"/>
  </namedSheetView>
</namedSheetViews>
</file>

<file path=xl/namedSheetViews/namedSheetView3.xml><?xml version="1.0" encoding="utf-8"?>
<namedSheetViews xmlns="http://schemas.microsoft.com/office/spreadsheetml/2019/namedsheetviews" xmlns:x="http://schemas.openxmlformats.org/spreadsheetml/2006/main">
  <namedSheetView name="Представление 1" id="{0DECCC0C-D490-4D24-AEFE-7F2434B28A6A}"/>
  <namedSheetView name="Представление 2" id="{92553314-4E77-4711-B2C5-3B29B4D3591A}"/>
  <namedSheetView name="Представление 3" id="{707973F5-0C2B-45E6-8362-12575FADA726}"/>
  <namedSheetView name="Представление 4" id="{CE6B60C1-A3FC-4B8B-8961-6664627E8656}"/>
  <namedSheetView name="Представление 5" id="{3D7C405F-936E-4BD7-AD99-8415D5E3B6EB}"/>
  <namedSheetView name="Представление 6" id="{BACC3EE9-2AF9-4A64-9BEB-8C43ED92E206}"/>
  <namedSheetView name="Представление 7" id="{3F6F3798-1996-47DE-94DB-193F87A03FEA}"/>
  <namedSheetView name="Представление 8" id="{387D7A28-BA6A-4D41-91BC-8C90E155131F}"/>
  <namedSheetView name="Представление 9" id="{895F1E23-EAAF-46ED-957F-F67A17894D0C}"/>
  <namedSheetView name="Представление 10" id="{AC539CD0-DFD6-44EF-8790-2C806BDD870C}"/>
  <namedSheetView name="Представление 11" id="{13A14273-F192-41B0-997A-878F8CB0E265}">
    <nsvFilter filterId="{00000000-0001-0000-0000-000000000000}" ref="A1:X65" tableId="0"/>
  </namedSheetView>
  <namedSheetView name="Представление 12" id="{819C4B41-2487-481B-9B35-A87E1E2DB5F3}">
    <nsvFilter filterId="{00000000-0001-0000-0000-000000000000}" ref="A1:X65" tableId="0"/>
  </namedSheetView>
  <namedSheetView name="Представление 13" id="{97AB2875-8F09-4216-A284-F019C183B325}">
    <nsvFilter filterId="{00000000-0001-0000-0000-000000000000}" ref="A1:X65" tableId="0"/>
  </namedSheetView>
  <namedSheetView name="Представление 14" id="{4A437E1C-5D5E-48B3-8BD7-98C1B3A07C76}">
    <nsvFilter filterId="{00000000-0001-0000-0000-000000000000}" ref="A1:X65" tableId="0"/>
  </namedSheetView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Центр НППМ" id="{5046797B-49A5-0DB9-1572-2C63BDCFD9C1}" userId="S::cnppm@kipk.ru::a3b07f4d-3220-43d8-b713-b0c9440f1c8b" providerId="AD"/>
  <person displayName="Кабанцова Ирина Сергеевна" id="{ADEEE9C9-D467-DC22-5870-95ADC4E31CCF}"/>
  <person displayName="ЦНППМ КИПК" id="{460771DE-B368-5762-FD08-829C221F98EF}" userId="1396000372" providerId="Teamlab"/>
  <person displayName="Садыгов Аскер Эльбрусович" id="{EEE4004D-715C-69C9-B06A-EE743012057E}" userId="S::sadygov@kipk.ru::9f1199f5-e172-494d-97a9-41558bb1de93" providerId="AD"/>
  <person displayName="Гость" id="{949D86EE-3690-1A66-A5FE-96F4EFCB3B23}" userId="S::urn:spo:anon#091ec081cb8c5bc2b22e917250654d6af1d9682f57aded0f76b62b5646d5d7ae::" providerId="AD"/>
  <person displayName="Викулова Юлия Николаевна" id="{26BCF4E2-54E2-D685-9F09-38529DDB465D}" userId="S::vikulova@kipk.ru::c4834a47-0a66-402d-9646-542b2bca7652" providerId="AD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6" dT="2022-03-22T02:24:39.47Z" personId="{5046797B-49A5-0DB9-1572-2C63BDCFD9C1}" id="{25AF140E-B7AA-4348-B46A-53CFC5B23467}" done="0">
    <text xml:space="preserve">Есть в списке Верстакова, её зачёт в учителях
</text>
  </threadedComment>
  <threadedComment ref="J16" dT="2022-03-22T02:25:04.66Z" personId="{5046797B-49A5-0DB9-1572-2C63BDCFD9C1}" id="{B30E3341-AEBE-42A4-951C-3D0395B9416D}" done="0">
    <text xml:space="preserve">зачёт Верстаковой, теперь в завучах
</text>
  </threadedComment>
  <threadedComment ref="F18" personId="{ADEEE9C9-D467-DC22-5870-95ADC4E31CCF}" id="{0044009A-005D-47B9-A073-007B008200A1}" done="0">
    <text xml:space="preserve">Есть в списке Хлебникова, её зачёт в учителях
</text>
  </threadedComment>
  <threadedComment ref="J18" personId="{ADEEE9C9-D467-DC22-5870-95ADC4E31CCF}" id="{000000AB-0054-4EAC-8E16-0095007F0038}" done="0">
    <text xml:space="preserve">зачёт Хлебниковой, теперь в завучах
Дудкина, Прибавкина, Змушко О.В. тех неполадки
</text>
  </threadedComment>
  <threadedComment ref="A19" dT="2024-06-18T08:48:49.13Z" personId="{460771DE-B368-5762-FD08-829C221F98EF}" id="{FF175D5F-9C1C-850D-354D-A4FE1D339FA8}" done="0">
    <text xml:space="preserve">18.06.2024 проверены завучи ДОУ
19.06.2024 проверены завучи ОУ
</text>
  </threadedComment>
  <threadedComment ref="B19" dT="2024-03-12T09:06:18.44Z" personId="{460771DE-B368-5762-FD08-829C221F98EF}" id="{8A95E751-407C-4B2F-8F6F-3128E7457372}" done="1">
    <text xml:space="preserve">02.04.24 проверены ИОМ ДОУ
27.05.24 проверены ИОМ ОУ
</text>
  </threadedComment>
  <threadedComment ref="K19" dT="2023-11-20T08:29:49.23Z" personId="{5046797B-49A5-0DB9-1572-2C63BDCFD9C1}" id="{3C5CB9CF-94BF-4B3C-992A-45A165972CF0}" done="0">
    <text xml:space="preserve">у кого не прикреплён ИОМ
</text>
  </threadedComment>
  <threadedComment ref="C19" dT="2024-05-27T08:51:51.82Z" personId="{460771DE-B368-5762-FD08-829C221F98EF}" id="{9C3C50CB-4935-BB05-CB1B-CCC9FC781616}" done="0">
    <text xml:space="preserve">20.06.2024 проверены ИОМ ОУ
19.06.2024 проверены ИОМ ДОУ
</text>
  </threadedComment>
  <threadedComment ref="E19" dT="2022-09-05T08:31:34.83Z" personId="{5046797B-49A5-0DB9-1572-2C63BDCFD9C1}" id="{03679740-5F96-412E-9B23-075FDA4B9E81}" done="0">
    <text xml:space="preserve">Щеглова В.В. зачёт в журнале завучей
</text>
  </threadedComment>
  <threadedComment ref="J19" dT="2022-05-17T07:35:04.70Z" personId="{5046797B-49A5-0DB9-1572-2C63BDCFD9C1}" id="{916CE3C9-D8A2-47D4-BE3D-862BACAE4771}" done="0">
    <text xml:space="preserve">Евсивлеева Е.В. Медведева С.В., Амвросова Г.В. Кудрявцева А.В. ДОУ зачёт в журнале ОУ
</text>
  </threadedComment>
  <threadedComment ref="D22" dT="2023-11-17T13:24:29.83Z" personId="{5046797B-49A5-0DB9-1572-2C63BDCFD9C1}" id="{82F1B577-FD93-44AB-9338-A73314656404}" done="0">
    <text xml:space="preserve">Симкина Ольга Николаевна зачёт в учителях
</text>
  </threadedComment>
  <threadedComment ref="G26" personId="{ADEEE9C9-D467-DC22-5870-95ADC4E31CCF}" id="{003C00BE-003C-4198-9CF4-006B00A600FB}" done="0">
    <text xml:space="preserve">зачёты Зозуленко и Чешуева, теперь в учителях
</text>
  </threadedComment>
  <threadedComment ref="I26" personId="{ADEEE9C9-D467-DC22-5870-95ADC4E31CCF}" id="{00760054-004C-4FD5-AF77-002C00E400F8}" done="0">
    <text xml:space="preserve">в списке Зозуленко и Чешуева, зачёты в завучах
</text>
  </threadedComment>
  <threadedComment ref="G28" dT="2022-05-13T09:07:39.11Z" personId="{5046797B-49A5-0DB9-1572-2C63BDCFD9C1}" id="{05A54474-60E7-4696-8BA3-28E0EBBD9C2D}" done="0">
    <text xml:space="preserve">Неклюдова и Никулина из учителей, зачёты в учителях
</text>
  </threadedComment>
  <threadedComment ref="I28" dT="2022-02-03T06:00:10.42Z" personId="{5046797B-49A5-0DB9-1572-2C63BDCFD9C1}" id="{E9A9E823-03C3-4A77-BFC4-648BAD268A37}" done="0">
    <text xml:space="preserve">Губанова не верная почта
</text>
  </threadedComment>
  <threadedComment ref="J28" dT="2022-05-13T09:08:25.61Z" personId="{5046797B-49A5-0DB9-1572-2C63BDCFD9C1}" id="{21E7A6C0-9469-4F94-B7DD-6D71D82A9317}" done="0">
    <text xml:space="preserve">Неклюдова и Никулина в завучах 
</text>
  </threadedComment>
  <threadedComment ref="G32" dT="2022-04-01T04:35:58.79Z" personId="{EEE4004D-715C-69C9-B06A-EE743012057E}" id="{5BF83D88-68FE-492C-A573-729B3833350C}" done="0">
    <text xml:space="preserve">Исалева Екатерина Евгеньевна из учителей с зачетом
</text>
  </threadedComment>
  <threadedComment ref="I32" dT="2022-02-18T07:08:05.01Z" personId="{5046797B-49A5-0DB9-1572-2C63BDCFD9C1}" id="{F75CA141-AD2B-427A-A04F-18CB9C2B1485}" done="0">
    <text xml:space="preserve">Као-Дэцай нет почты
</text>
  </threadedComment>
  <threadedComment ref="I32" dT="2022-04-01T04:37:15.81Z" personId="{EEE4004D-715C-69C9-B06A-EE743012057E}" id="{98BAF98E-63AE-4424-86B9-CE30EC64D560}" parentId="{F75CA141-AD2B-427A-A04F-18CB9C2B1485}" done="0">
    <text xml:space="preserve">Исалева Екатерина Евгеньевна перенос в завучи с зачетом
</text>
  </threadedComment>
  <threadedComment ref="F46" personId="{ADEEE9C9-D467-DC22-5870-95ADC4E31CCF}" id="{006500CB-009E-4A2D-B132-000400D000CE}" done="0">
    <text xml:space="preserve">Чурикова с зачётом, теперь в учителях
</text>
  </threadedComment>
  <threadedComment ref="J46" dT="2022-01-26T02:27:08.19Z" personId="{5046797B-49A5-0DB9-1572-2C63BDCFD9C1}" id="{ECDBD86F-24F8-4CB6-853D-4EF5ECB1BC91}" done="0">
    <text xml:space="preserve">Зачёт Чуриковой в завучах
</text>
  </threadedComment>
  <threadedComment ref="F51" dT="2022-09-22T08:41:22.54Z" personId="{5046797B-49A5-0DB9-1572-2C63BDCFD9C1}" id="{1FC7DA2A-07D6-4F14-870F-73F6FADCDE88}" done="0">
    <text xml:space="preserve">Веретенникова Е.П. из учителей, зачёт в учителях
</text>
  </threadedComment>
  <threadedComment ref="J51" dT="2022-09-22T08:43:00.86Z" personId="{5046797B-49A5-0DB9-1572-2C63BDCFD9C1}" id="{0A5AEA77-283D-4149-8314-5FE7C6CED7B2}" done="0">
    <text xml:space="preserve">Зачёт Веретенниковой Е.П. теперь она в списке завучей
</text>
  </threadedComment>
  <threadedComment ref="F55" personId="{ADEEE9C9-D467-DC22-5870-95ADC4E31CCF}" id="{00B000C9-0024-40B5-942C-00790060001D}" done="0">
    <text xml:space="preserve">В списке восьмая Лушникова с зачётом
</text>
  </threadedComment>
  <threadedComment ref="F56" dT="2023-02-06T06:14:44.12Z" personId="{5046797B-49A5-0DB9-1572-2C63BDCFD9C1}" id="{1950D48E-FF83-4A94-BB65-FE6ECCAFC7A3}" done="0">
    <text xml:space="preserve">Вершинина Л.С. с зачётом из учителей
</text>
  </threadedComment>
  <threadedComment ref="F61" personId="{ADEEE9C9-D467-DC22-5870-95ADC4E31CCF}" id="{0069009E-00D3-4D70-89FD-0015003400CA}" done="0">
    <text xml:space="preserve">Граф переведена в учителя
</text>
  </threadedComment>
  <threadedComment ref="I9" personId="{ADEEE9C9-D467-DC22-5870-95ADC4E31CCF}" id="{00E50002-0047-4117-B598-00F300CB00B7}" done="0">
    <text xml:space="preserve">Новик 2 раза на платформе (178)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" dT="2023-12-11T09:00:33.71Z" personId="{5046797B-49A5-0DB9-1572-2C63BDCFD9C1}" id="{2143F20E-2D80-458F-9C2D-1D1090475DBF}" done="0">
    <text xml:space="preserve">проверка по заявке координатора ММС
</text>
  </threadedComment>
  <threadedComment ref="B2" dT="2023-12-11T09:00:29.85Z" personId="{5046797B-49A5-0DB9-1572-2C63BDCFD9C1}" id="{7231946B-C2F7-41FC-B606-A81BC319F407}" done="0">
    <text xml:space="preserve">проверка по заявке координатора ММС
</text>
  </threadedComment>
  <threadedComment ref="A13" dT="2023-12-12T04:00:38.28Z" personId="{5046797B-49A5-0DB9-1572-2C63BDCFD9C1}" id="{4C1AAC3B-3FE3-43E0-9662-469BF0A013AA}" done="0">
    <text xml:space="preserve">проверка по заявке координатора ММС
</text>
  </threadedComment>
  <threadedComment ref="B13" dT="2023-12-12T04:00:44.90Z" personId="{5046797B-49A5-0DB9-1572-2C63BDCFD9C1}" id="{0736B900-93C2-477A-AB0A-0E00BE97223A}" done="0">
    <text xml:space="preserve">проверка по заявке координатора ММС
</text>
  </threadedComment>
  <threadedComment ref="A16" dT="2023-12-15T20:10:19.22Z" personId="{949D86EE-3690-1A66-A5FE-96F4EFCB3B23}" id="{6AB211AC-4166-4F7C-9CD9-683EDC0CF7B2}" done="0">
    <text xml:space="preserve">проверка по заявке координатора ММС
</text>
  </threadedComment>
  <threadedComment ref="B16" dT="2023-12-08T18:34:35.99Z" personId="{949D86EE-3690-1A66-A5FE-96F4EFCB3B23}" id="{4AA0A04D-EB67-4BE6-954C-869310115672}" done="0">
    <text xml:space="preserve">проверка по заявке координатора ММС
</text>
  </threadedComment>
  <threadedComment ref="F16" dT="2022-03-22T02:24:39.47Z" personId="{5046797B-49A5-0DB9-1572-2C63BDCFD9C1}" id="{14A33674-419F-4410-BD76-0DE3C9E64711}" done="0">
    <text xml:space="preserve">Есть в списке Верстакова, её зачёт в учителях
</text>
  </threadedComment>
  <threadedComment ref="J16" dT="2022-03-22T02:25:04.66Z" personId="{5046797B-49A5-0DB9-1572-2C63BDCFD9C1}" id="{EEA60FAA-8146-4F7A-998D-F189C094AD1B}" done="0">
    <text xml:space="preserve">зачёт Верстаковой, теперь в завучах
</text>
  </threadedComment>
  <threadedComment ref="A17" dT="2023-12-13T08:24:16.92Z" personId="{26BCF4E2-54E2-D685-9F09-38529DDB465D}" id="{C59119B6-7CE9-4D9D-ACC7-E6BB555D7B01}" done="0">
    <text xml:space="preserve">проверка по заявке координатора ММС
</text>
  </threadedComment>
  <threadedComment ref="B17" dT="2023-12-13T08:24:53.17Z" personId="{26BCF4E2-54E2-D685-9F09-38529DDB465D}" id="{84007949-5AB2-4E65-A046-9523DB101446}" done="0">
    <text xml:space="preserve">проверка по заявке координатора ММС
</text>
  </threadedComment>
  <threadedComment ref="F18" personId="{ADEEE9C9-D467-DC22-5870-95ADC4E31CCF}" id="{00C200AA-0037-4CA5-AE2F-006C00060017}" done="0">
    <text xml:space="preserve">Есть в списке Хлебникова, её зачёт в учителях
</text>
  </threadedComment>
  <threadedComment ref="J18" personId="{ADEEE9C9-D467-DC22-5870-95ADC4E31CCF}" id="{001100FD-0055-4C47-9634-008C00230097}" done="0">
    <text xml:space="preserve">зачёт Хлебниковой, теперь в завучах
Дудкина, Прибавкина, Змушко О.В. тех неполадки
</text>
  </threadedComment>
  <threadedComment ref="A19" dT="2023-11-21T03:44:16.07Z" personId="{5046797B-49A5-0DB9-1572-2C63BDCFD9C1}" id="{267C9087-5960-4395-A8F2-B6840F468BBC}" done="0">
    <text xml:space="preserve">9.11.23 проверены  ИОМы завучей ДОУ и ОУ.
ЦНППМ ЗАКОНЧИЛ СВЕРКУ ОУ и ДОУ.
</text>
  </threadedComment>
  <threadedComment ref="B19" dT="2023-11-20T08:27:14.98Z" personId="{5046797B-49A5-0DB9-1572-2C63BDCFD9C1}" id="{B83970B3-1D69-462B-8766-41813EFEF569}" done="0">
    <text xml:space="preserve">15.11.23 проверены  ИОМы педагогов ДОУ: новые и с зачётом под вопросом. 
ЦНППМ ЗАКОНЧИЛ СВЕРКУ ДОУ.
20.11.23 проверены  ИОМы педагогов ОУ.
ЦНППМ ЗАКОНЧИЛ СВЕРКУ ОУ.
</text>
  </threadedComment>
  <threadedComment ref="B19" dT="2023-12-01T02:41:31.26Z" personId="{949D86EE-3690-1A66-A5FE-96F4EFCB3B23}" id="{2A18026B-522B-4691-89F7-26C4249C0A76}" parentId="{B83970B3-1D69-462B-8766-41813EFEF569}" done="0">
    <text xml:space="preserve">30.11.2023 проверка по заявкам от координатора
</text>
  </threadedComment>
  <threadedComment ref="K19" dT="2023-11-20T08:29:49.23Z" personId="{5046797B-49A5-0DB9-1572-2C63BDCFD9C1}" id="{CB8710B2-D5E8-4FE6-B069-99C0086D1114}" done="0">
    <text xml:space="preserve">у кого не прикреплён ИОМ
</text>
  </threadedComment>
  <threadedComment ref="E19" dT="2022-09-05T08:31:34.83Z" personId="{5046797B-49A5-0DB9-1572-2C63BDCFD9C1}" id="{44B7A82D-1221-41C2-BD97-371A4DE3D869}" done="0">
    <text xml:space="preserve">Щеглова В.В. зачёт в журнале завучей
</text>
  </threadedComment>
  <threadedComment ref="J19" dT="2022-05-17T07:35:04.70Z" personId="{5046797B-49A5-0DB9-1572-2C63BDCFD9C1}" id="{2A7006C1-4D2D-44F9-B8E6-9B7CA7237E8E}" done="0">
    <text xml:space="preserve">Евсивлеева Е.В. Медведева С.В., Амвросова Г.В. Кудрявцева А.В. ДОУ зачёт в журнале ОУ
</text>
  </threadedComment>
  <threadedComment ref="A20" dT="2023-12-15T04:10:05.36Z" personId="{26BCF4E2-54E2-D685-9F09-38529DDB465D}" id="{06BCE369-7057-4518-BD04-B153D77D3D74}" done="0">
    <text xml:space="preserve">проверка по заявке координатора ММС
</text>
  </threadedComment>
  <threadedComment ref="B20" dT="2023-12-15T04:10:38.56Z" personId="{26BCF4E2-54E2-D685-9F09-38529DDB465D}" id="{A57CF30D-7B63-45CA-BACF-F1EFD4F3BE35}" done="0">
    <text xml:space="preserve">проверка по заявке координатора ММС
</text>
  </threadedComment>
  <threadedComment ref="D22" dT="2023-11-17T13:24:29.83Z" personId="{5046797B-49A5-0DB9-1572-2C63BDCFD9C1}" id="{88BBB13E-0FE1-4196-BF57-D823CFA81897}" done="0">
    <text xml:space="preserve">Симкина Ольга Николаевна зачёт в учителях
</text>
  </threadedComment>
  <threadedComment ref="G26" personId="{ADEEE9C9-D467-DC22-5870-95ADC4E31CCF}" id="{009C0063-0012-42E5-99C0-00730012008A}" done="0">
    <text xml:space="preserve">зачёты Зозуленко и Чешуева, теперь в учителях
</text>
  </threadedComment>
  <threadedComment ref="I26" personId="{ADEEE9C9-D467-DC22-5870-95ADC4E31CCF}" id="{00B500D9-002A-4F9E-80A7-0028005600DD}" done="0">
    <text xml:space="preserve">в списке Зозуленко и Чешуева, зачёты в завучах
</text>
  </threadedComment>
  <threadedComment ref="G28" dT="2022-05-13T09:07:39.11Z" personId="{5046797B-49A5-0DB9-1572-2C63BDCFD9C1}" id="{F0C4A860-01A3-4025-8032-E3806AEB1841}" done="0">
    <text xml:space="preserve">Неклюдова и Никулина из учителей, зачёты в учителях
</text>
  </threadedComment>
  <threadedComment ref="I28" dT="2022-02-03T06:00:10.42Z" personId="{5046797B-49A5-0DB9-1572-2C63BDCFD9C1}" id="{5B8D16BC-F364-459D-B7C0-A63ADDAB2221}" done="0">
    <text xml:space="preserve">Губанова не верная почта
</text>
  </threadedComment>
  <threadedComment ref="J28" dT="2022-05-13T09:08:25.61Z" personId="{5046797B-49A5-0DB9-1572-2C63BDCFD9C1}" id="{563F218D-947C-4D71-ADA2-DD8574A5E4D1}" done="0">
    <text xml:space="preserve">Неклюдова и Никулина в завучах 
</text>
  </threadedComment>
  <threadedComment ref="A29" dT="2023-12-25T08:05:10.68Z" personId="{26BCF4E2-54E2-D685-9F09-38529DDB465D}" id="{5BEEE692-68E0-49A7-B9FD-AD549A852AF0}" done="0">
    <text xml:space="preserve">проверка по заявке координатора ММС
</text>
  </threadedComment>
  <threadedComment ref="B29" dT="2023-12-25T09:44:59.97Z" personId="{26BCF4E2-54E2-D685-9F09-38529DDB465D}" id="{7DD01ED7-279D-445D-B3A8-6002FB5897A0}" done="0">
    <text xml:space="preserve">проверка по заявке координатора ММС
</text>
  </threadedComment>
  <threadedComment ref="G32" dT="2022-04-01T04:35:58.79Z" personId="{EEE4004D-715C-69C9-B06A-EE743012057E}" id="{67F65B17-0ACE-4731-8E30-951BB595DB0B}" done="0">
    <text xml:space="preserve">Исалева Екатерина Евгеньевна из учителей с зачетом
</text>
  </threadedComment>
  <threadedComment ref="I32" dT="2022-02-18T07:08:05.01Z" personId="{5046797B-49A5-0DB9-1572-2C63BDCFD9C1}" id="{645B721D-3597-4719-A222-3BD3964A57CB}" done="0">
    <text xml:space="preserve">Као-Дэцай нет почты
</text>
  </threadedComment>
  <threadedComment ref="I32" dT="2022-04-01T04:37:15.81Z" personId="{EEE4004D-715C-69C9-B06A-EE743012057E}" id="{4EA2791B-5814-4D2D-ACC5-73AE5C969510}" parentId="{645B721D-3597-4719-A222-3BD3964A57CB}" done="0">
    <text xml:space="preserve">Исалева Екатерина Евгеньевна перенос в завучи с зачетом
</text>
  </threadedComment>
  <threadedComment ref="B36" dT="2023-12-01T02:49:13.11Z" personId="{949D86EE-3690-1A66-A5FE-96F4EFCB3B23}" id="{90D98DD1-2E0D-43F4-A0D7-DDDCFC7D2334}" done="0">
    <text xml:space="preserve">проверка по заявке координатора ММС
</text>
  </threadedComment>
  <threadedComment ref="K36" dT="2024-01-10T03:27:17.90Z" personId="{5046797B-49A5-0DB9-1572-2C63BDCFD9C1}" id="{3ECD6792-21E0-4621-B0AB-FEEF80F2FE6E}" done="0">
    <text xml:space="preserve">у кого не прикреплён ИОМ
</text>
  </threadedComment>
  <threadedComment ref="A37" dT="2023-12-11T04:04:55.12Z" personId="{5046797B-49A5-0DB9-1572-2C63BDCFD9C1}" id="{E0A93962-8462-4AEE-A31D-717056F97423}" done="0">
    <text xml:space="preserve">проверка по заявке координатора ММС
</text>
  </threadedComment>
  <threadedComment ref="B37" dT="2023-12-11T04:04:50.81Z" personId="{5046797B-49A5-0DB9-1572-2C63BDCFD9C1}" id="{003AAD86-177F-4F4A-B645-0B02C6F76622}" done="0">
    <text xml:space="preserve">проверка по заявке координатора ММС
</text>
  </threadedComment>
  <threadedComment ref="A39" dT="2023-12-08T07:43:35.82Z" personId="{5046797B-49A5-0DB9-1572-2C63BDCFD9C1}" id="{3B65CBB1-FDD5-49CB-86EB-D015075BED81}" done="0">
    <text xml:space="preserve">проверка по заявке координатора ММС
</text>
  </threadedComment>
  <threadedComment ref="B39" dT="2023-11-24T11:11:09.52Z" personId="{5046797B-49A5-0DB9-1572-2C63BDCFD9C1}" id="{82097692-3C98-4B08-9485-A33F5B062839}" done="0">
    <text xml:space="preserve">проверка по заявке координатора ММС
</text>
  </threadedComment>
  <threadedComment ref="K39" dT="2024-01-10T03:26:21.08Z" personId="{5046797B-49A5-0DB9-1572-2C63BDCFD9C1}" id="{7FCFC41D-118B-4B2D-B0D1-78EA2CE35B40}" done="0">
    <text xml:space="preserve">у кого не прикреплён ИОМ
</text>
  </threadedComment>
  <threadedComment ref="B41" dT="2023-12-01T02:50:13.94Z" personId="{949D86EE-3690-1A66-A5FE-96F4EFCB3B23}" id="{FE79A159-8E91-4313-A2C5-E7E8E0CF9A04}" done="0">
    <text xml:space="preserve">проверка по заявке координатора ММС
</text>
  </threadedComment>
  <threadedComment ref="B45" dT="2023-12-04T09:18:04.27Z" personId="{5046797B-49A5-0DB9-1572-2C63BDCFD9C1}" id="{9DC2B1C0-84C6-4490-8354-CC6CA3ADFF1B}" done="0">
    <text xml:space="preserve">проверка по заявке координатора ММС
</text>
  </threadedComment>
  <threadedComment ref="F46" personId="{ADEEE9C9-D467-DC22-5870-95ADC4E31CCF}" id="{00130098-00A4-4B7C-9BF6-00FA00450030}" done="0">
    <text xml:space="preserve">Чурикова с зачётом, теперь в учителях
</text>
  </threadedComment>
  <threadedComment ref="J46" dT="2022-01-26T02:27:08.19Z" personId="{5046797B-49A5-0DB9-1572-2C63BDCFD9C1}" id="{8109EE44-0A2F-445F-8373-5148F5827817}" done="0">
    <text xml:space="preserve">Зачёт Чуриковой в завучах
</text>
  </threadedComment>
  <threadedComment ref="B47" dT="2023-12-11T14:25:52.06Z" personId="{949D86EE-3690-1A66-A5FE-96F4EFCB3B23}" id="{FB636546-185A-420C-BE7B-3B1073605557}" done="0">
    <text xml:space="preserve">проверка по заявке координатора ММС
</text>
  </threadedComment>
  <threadedComment ref="F51" dT="2022-09-22T08:41:22.54Z" personId="{5046797B-49A5-0DB9-1572-2C63BDCFD9C1}" id="{3511B4B5-D75B-4010-AF81-206816DD9F2D}" done="0">
    <text xml:space="preserve">Веретенникова Е.П. из учителей, зачёт в учителях
</text>
  </threadedComment>
  <threadedComment ref="J51" dT="2022-09-22T08:43:00.86Z" personId="{5046797B-49A5-0DB9-1572-2C63BDCFD9C1}" id="{94B9A286-E3B6-44FE-BC81-FCC365F7CB1A}" done="0">
    <text xml:space="preserve">Зачёт Веретенниковой Е.П. теперь она в списке завучей
</text>
  </threadedComment>
  <threadedComment ref="B54" dT="2023-12-14T17:59:57.07Z" personId="{949D86EE-3690-1A66-A5FE-96F4EFCB3B23}" id="{4CAAF804-9573-44C0-8A23-5337E51255CF}" done="0">
    <text xml:space="preserve">проверка по заявке координатора ММС
</text>
  </threadedComment>
  <threadedComment ref="F55" personId="{ADEEE9C9-D467-DC22-5870-95ADC4E31CCF}" id="{0003001F-005D-4379-983E-0060002400C7}" done="0">
    <text xml:space="preserve">В списке восьмая Лушникова с зачётом
</text>
  </threadedComment>
  <threadedComment ref="F56" dT="2023-02-06T06:14:44.12Z" personId="{5046797B-49A5-0DB9-1572-2C63BDCFD9C1}" id="{E7D45DBC-E8C3-4E39-B552-987CFBD3452A}" done="0">
    <text xml:space="preserve">Вершинина Л.С. с зачётом из учителей
</text>
  </threadedComment>
  <threadedComment ref="B59" dT="2023-12-01T08:20:45.85Z" personId="{5046797B-49A5-0DB9-1572-2C63BDCFD9C1}" id="{B079A0C7-1335-4294-9599-D8CAED011F2B}" done="0">
    <text xml:space="preserve">проверка по заявке координатора ММС 
</text>
  </threadedComment>
  <threadedComment ref="F61" personId="{ADEEE9C9-D467-DC22-5870-95ADC4E31CCF}" id="{008100F0-0061-44A4-AAA1-00FE0092006F}" done="0">
    <text xml:space="preserve">Граф переведена в учителя
</text>
  </threadedComment>
  <threadedComment ref="A62" dT="2023-12-11T08:43:54.93Z" personId="{5046797B-49A5-0DB9-1572-2C63BDCFD9C1}" id="{DDF3849A-6450-4A05-B61C-5AD6C1402305}" done="0">
    <text xml:space="preserve">проверка по заявке координатора ММС
</text>
  </threadedComment>
  <threadedComment ref="B62" dT="2023-12-11T08:43:50.60Z" personId="{5046797B-49A5-0DB9-1572-2C63BDCFD9C1}" id="{D02D945D-7CF6-4B2D-B1B4-A800F688BEF2}" done="0">
    <text xml:space="preserve">проверка по заявке координатора ММС
</text>
  </threadedComment>
  <threadedComment ref="I9" personId="{ADEEE9C9-D467-DC22-5870-95ADC4E31CCF}" id="{0072000B-004E-4642-838D-0075001800B8}" done="0">
    <text xml:space="preserve">Новик 2 раза на платформе (178)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16" dT="2022-03-22T02:24:39.47Z" personId="{5046797B-49A5-0DB9-1572-2C63BDCFD9C1}" id="{20647524-E0A0-4F4C-B68B-81D39A61057E}" done="0">
    <text xml:space="preserve">Есть в списке Верстакова, её зачёт в учителях
</text>
  </threadedComment>
  <threadedComment ref="H16" dT="2022-03-22T02:25:04.66Z" personId="{5046797B-49A5-0DB9-1572-2C63BDCFD9C1}" id="{7ACF399A-8EEA-43A4-855F-8DCC0EB014D0}" done="0">
    <text xml:space="preserve">зачёт Верстаковой, теперь в завучах
</text>
  </threadedComment>
  <threadedComment ref="D18" personId="{ADEEE9C9-D467-DC22-5870-95ADC4E31CCF}" id="{00700023-00E0-4CA9-8E61-004800050093}" done="0">
    <text xml:space="preserve">Есть в списке Хлебникова, её зачёт в учителях
</text>
  </threadedComment>
  <threadedComment ref="H18" personId="{ADEEE9C9-D467-DC22-5870-95ADC4E31CCF}" id="{004F0081-009D-43E0-8B8D-007E00830004}" done="0">
    <text xml:space="preserve">зачёт Хлебниковой, теперь в завучах
</text>
  </threadedComment>
  <threadedComment ref="H19" dT="2022-05-17T07:35:04.70Z" personId="{5046797B-49A5-0DB9-1572-2C63BDCFD9C1}" id="{19C60C8E-3784-4DCD-9404-572E6F5DB5EE}" done="0">
    <text xml:space="preserve">Евсивлеева Е.В. ДОУ зачёт в журнале ОУ
</text>
  </threadedComment>
  <threadedComment ref="E26" personId="{ADEEE9C9-D467-DC22-5870-95ADC4E31CCF}" id="{00980056-0093-46E0-9566-00A3007F0030}" done="0">
    <text xml:space="preserve">зачёты Зозуленко и Чешуева, теперь в учителях
</text>
  </threadedComment>
  <threadedComment ref="G26" personId="{ADEEE9C9-D467-DC22-5870-95ADC4E31CCF}" id="{00AD005F-00FA-4C1A-814D-00EE00CB00AB}" done="0">
    <text xml:space="preserve">в списке Зозуленко и Чешуева, зачёты в завучах
</text>
  </threadedComment>
  <threadedComment ref="E28" dT="2022-05-13T09:07:39.11Z" personId="{5046797B-49A5-0DB9-1572-2C63BDCFD9C1}" id="{FC799262-62CE-4B0D-9A2D-FE5AB17FFDC6}" done="0">
    <text xml:space="preserve">Неклюдова и Никулина из учителей, зачёты в учителях
</text>
  </threadedComment>
  <threadedComment ref="G28" dT="2022-02-03T06:00:10.42Z" personId="{5046797B-49A5-0DB9-1572-2C63BDCFD9C1}" id="{EC834F1F-B6F9-4544-9641-8E612EE43B6F}" done="0">
    <text xml:space="preserve">Губанова не верная почта
</text>
  </threadedComment>
  <threadedComment ref="H28" dT="2022-05-13T09:08:25.61Z" personId="{5046797B-49A5-0DB9-1572-2C63BDCFD9C1}" id="{D43EB09B-3898-45FC-82CD-B3F90340E60D}" done="0">
    <text xml:space="preserve">Неклюдова и Никулина в завучах 
</text>
  </threadedComment>
  <threadedComment ref="G29" dT="2022-02-24T08:42:05.63Z" personId="{5046797B-49A5-0DB9-1572-2C63BDCFD9C1}" id="{7A3568E1-2FCD-4190-96D3-0B52A3164E14}" done="0">
    <text xml:space="preserve">Ретунские одна почта на двоих
</text>
  </threadedComment>
  <threadedComment ref="E32" dT="2022-04-01T04:35:58.79Z" personId="{EEE4004D-715C-69C9-B06A-EE743012057E}" id="{0E6F88C7-262A-4ED7-B04B-D3274EEF34AF}" done="0">
    <text xml:space="preserve">Исалева Екатерина Евгеньевна из учителей с зачетом
</text>
  </threadedComment>
  <threadedComment ref="G32" dT="2022-02-18T07:08:05.01Z" personId="{5046797B-49A5-0DB9-1572-2C63BDCFD9C1}" id="{B2028897-0BE3-4851-B2A4-17CCB99A37ED}" done="0">
    <text xml:space="preserve">Као-Дэцай нет почты
</text>
  </threadedComment>
  <threadedComment ref="G32" dT="2022-04-01T04:37:15.81Z" personId="{EEE4004D-715C-69C9-B06A-EE743012057E}" id="{F9E4E69E-2384-4693-847B-92B194CFAE8C}" parentId="{B2028897-0BE3-4851-B2A4-17CCB99A37ED}" done="0">
    <text xml:space="preserve">Исалева Екатерина Евгеньевна перенос в завучи с зачетом
</text>
  </threadedComment>
  <threadedComment ref="D46" personId="{ADEEE9C9-D467-DC22-5870-95ADC4E31CCF}" id="{008B0019-00E0-4A87-8168-00BD00A700FF}" done="0">
    <text xml:space="preserve">Чурикова с зачётом, теперь в учителях
</text>
  </threadedComment>
  <threadedComment ref="H46" dT="2022-01-26T02:27:08.19Z" personId="{5046797B-49A5-0DB9-1572-2C63BDCFD9C1}" id="{1C6F3BA9-D227-4F49-88F4-498335D66945}" done="0">
    <text xml:space="preserve">Зачёт Чуриковой в завучах
</text>
  </threadedComment>
  <threadedComment ref="D55" personId="{ADEEE9C9-D467-DC22-5870-95ADC4E31CCF}" id="{00650092-008A-4835-A74B-000900980063}" done="0">
    <text xml:space="preserve">В списке восьмая Лушникова с зачётом
</text>
  </threadedComment>
  <threadedComment ref="D61" personId="{ADEEE9C9-D467-DC22-5870-95ADC4E31CCF}" id="{00730082-0090-46C8-8C51-003A00350009}" done="0">
    <text xml:space="preserve">Граф переведена в учителя
</text>
  </threadedComment>
  <threadedComment ref="G9" personId="{ADEEE9C9-D467-DC22-5870-95ADC4E31CCF}" id="{006A0023-00BF-466A-9C62-00600070005B}" done="0">
    <text xml:space="preserve">Новик 2 раза на платформе (178)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E16" dT="2022-03-22T02:24:39.47Z" personId="{5046797B-49A5-0DB9-1572-2C63BDCFD9C1}" id="{2702D998-3636-476D-B73B-5C2B8A56E2BB}" done="0">
    <text xml:space="preserve">Есть в списке Верстакова, её зачёт в учителях
</text>
  </threadedComment>
  <threadedComment ref="I16" dT="2022-03-22T02:25:04.66Z" personId="{5046797B-49A5-0DB9-1572-2C63BDCFD9C1}" id="{B1B8727B-1C39-4C41-A2A9-4479188E8E76}" done="0">
    <text xml:space="preserve">зачёт Верстаковой, теперь в завучах
</text>
  </threadedComment>
  <threadedComment ref="E18" personId="{ADEEE9C9-D467-DC22-5870-95ADC4E31CCF}" id="{0023007A-002C-4CC0-87E5-001300E00067}" done="0">
    <text xml:space="preserve">Есть в списке Хлебникова, её зачёт в учителях
</text>
  </threadedComment>
  <threadedComment ref="I18" personId="{ADEEE9C9-D467-DC22-5870-95ADC4E31CCF}" id="{0016005F-00F8-430D-8F53-0066008300C4}" done="0">
    <text xml:space="preserve">зачёт Хлебниковой, теперь в завучах
Дудкина, Прибавкина, Змушко О.В. тех неполадки
</text>
  </threadedComment>
  <threadedComment ref="D19" dT="2022-09-05T08:31:34.83Z" personId="{5046797B-49A5-0DB9-1572-2C63BDCFD9C1}" id="{0CAA0CEE-85A0-4898-A311-87097A6B2F66}" done="0">
    <text xml:space="preserve">Щеглова В.В. зачёт в журнале завучей
</text>
  </threadedComment>
  <threadedComment ref="I19" dT="2022-05-17T07:35:04.70Z" personId="{5046797B-49A5-0DB9-1572-2C63BDCFD9C1}" id="{82FFC4FE-9E2B-4E77-BF89-5F5685C42B05}" done="0">
    <text xml:space="preserve">Евсивлеева Е.В. Медведева С.В., Амвросова Г.В. Кудрявцева А.В. ДОУ зачёт в журнале ОУ
</text>
  </threadedComment>
  <threadedComment ref="F26" personId="{ADEEE9C9-D467-DC22-5870-95ADC4E31CCF}" id="{00850068-0081-4E29-A073-00FF0099002D}" done="0">
    <text xml:space="preserve">зачёты Зозуленко и Чешуева, теперь в учителях
</text>
  </threadedComment>
  <threadedComment ref="H26" personId="{ADEEE9C9-D467-DC22-5870-95ADC4E31CCF}" id="{00EE00C6-001D-4287-BC87-00FA00C800F2}" done="0">
    <text xml:space="preserve">в списке Зозуленко и Чешуева, зачёты в завучах
</text>
  </threadedComment>
  <threadedComment ref="F28" dT="2022-05-13T09:07:39.11Z" personId="{5046797B-49A5-0DB9-1572-2C63BDCFD9C1}" id="{6A74E276-4D84-4F14-B2FF-AC9CA259B81E}" done="0">
    <text xml:space="preserve">Неклюдова и Никулина из учителей, зачёты в учителях
</text>
  </threadedComment>
  <threadedComment ref="H28" dT="2022-02-03T06:00:10.42Z" personId="{5046797B-49A5-0DB9-1572-2C63BDCFD9C1}" id="{ED81B31F-8B1E-434A-BDB6-017BCE2734A7}" done="0">
    <text xml:space="preserve">Губанова не верная почта
</text>
  </threadedComment>
  <threadedComment ref="I28" dT="2022-05-13T09:08:25.61Z" personId="{5046797B-49A5-0DB9-1572-2C63BDCFD9C1}" id="{33B3BC75-F385-4742-927F-53A365C60589}" done="0">
    <text xml:space="preserve">Неклюдова и Никулина в завучах 
</text>
  </threadedComment>
  <threadedComment ref="F32" dT="2022-04-01T04:35:58.79Z" personId="{EEE4004D-715C-69C9-B06A-EE743012057E}" id="{3745A25E-A9E1-4097-BB85-2F97561CE886}" done="0">
    <text xml:space="preserve">Исалева Екатерина Евгеньевна из учителей с зачетом
</text>
  </threadedComment>
  <threadedComment ref="H32" dT="2022-02-18T07:08:05.01Z" personId="{5046797B-49A5-0DB9-1572-2C63BDCFD9C1}" id="{E331C947-692A-4186-9F3E-793F09F43937}" done="0">
    <text xml:space="preserve">Као-Дэцай нет почты
</text>
  </threadedComment>
  <threadedComment ref="H32" dT="2022-04-01T04:37:15.81Z" personId="{EEE4004D-715C-69C9-B06A-EE743012057E}" id="{7FC6A243-5E42-45D3-96AF-89244B5055AB}" parentId="{E331C947-692A-4186-9F3E-793F09F43937}" done="0">
    <text xml:space="preserve">Исалева Екатерина Евгеньевна перенос в завучи с зачетом
</text>
  </threadedComment>
  <threadedComment ref="E46" personId="{ADEEE9C9-D467-DC22-5870-95ADC4E31CCF}" id="{00CA00E0-0057-4E06-9487-00DD00D900FD}" done="0">
    <text xml:space="preserve">Чурикова с зачётом, теперь в учителях
</text>
  </threadedComment>
  <threadedComment ref="I46" dT="2022-01-26T02:27:08.19Z" personId="{5046797B-49A5-0DB9-1572-2C63BDCFD9C1}" id="{0ACE152B-3023-40D5-AC12-ABCD7AAC378C}" done="0">
    <text xml:space="preserve">Зачёт Чуриковой в завучах
</text>
  </threadedComment>
  <threadedComment ref="E51" dT="2022-09-22T08:41:22.54Z" personId="{5046797B-49A5-0DB9-1572-2C63BDCFD9C1}" id="{75B8DE8F-A219-4320-86EF-4B8933B8D92E}" done="0">
    <text xml:space="preserve">Веретенникова Е.П. из учителей, зачёт в учителях
</text>
  </threadedComment>
  <threadedComment ref="I51" dT="2022-09-22T08:43:00.86Z" personId="{5046797B-49A5-0DB9-1572-2C63BDCFD9C1}" id="{2C8E3139-542F-47A6-8BAF-1E318F7B771B}" done="0">
    <text xml:space="preserve">Зачёт Веретенниковой Е.П. теперь она в списке завучей
</text>
  </threadedComment>
  <threadedComment ref="E55" personId="{ADEEE9C9-D467-DC22-5870-95ADC4E31CCF}" id="{006B00FD-0024-453E-A1D3-00C4004600DA}" done="0">
    <text xml:space="preserve">В списке восьмая Лушникова с зачётом
</text>
  </threadedComment>
  <threadedComment ref="E61" personId="{ADEEE9C9-D467-DC22-5870-95ADC4E31CCF}" id="{0070006C-00C8-487E-B61B-006000FC00BD}" done="0">
    <text xml:space="preserve">Граф переведена в учителя
</text>
  </threadedComment>
  <threadedComment ref="H9" personId="{ADEEE9C9-D467-DC22-5870-95ADC4E31CCF}" id="{00810006-0093-4E84-8EF0-00CC00660090}" done="0">
    <text xml:space="preserve">Новик 2 раза на платформе (178)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kipk.sharepoint.com/:x:/r/_layouts/15/Doc.aspx?sourcedoc=%7B61356BF2-19F5-4DBE-834F-A6D94A2DA3BA%7D&amp;file=%D0%B3.%20%D0%94%D0%B8%D0%B2%D0%BD%D0%BE%D0%B3%D0%BE%D1%80%D1%81%D0%BA.xlsx&amp;action=default&amp;mobileredirect=true&amp;cid=280e8aea-effc-42ca-8b54-2bd8d95b932c" TargetMode="External"/><Relationship Id="rId18" Type="http://schemas.openxmlformats.org/officeDocument/2006/relationships/hyperlink" Target="https://kipk.sharepoint.com/:x:/r/_layouts/15/Doc.aspx?sourcedoc=%7B08266E3A-32AD-4200-8C8B-0E950B48A1AF%7D&amp;file=%D0%B3.%20%D0%9A%D1%80%D0%B0%D1%81%D0%BD%D0%BE%D1%8F%D1%80%D1%81%D0%BA.xlsx&amp;action=default&amp;mobileredirect=true" TargetMode="External"/><Relationship Id="rId26" Type="http://schemas.openxmlformats.org/officeDocument/2006/relationships/hyperlink" Target="https://kipk.sharepoint.com/:x:/r/_layouts/15/Doc.aspx?sourcedoc=%7B5FACD8E6-113E-4514-AEE0-90533545A97A%7D&amp;file=%D0%95%D0%BC%D0%B5%D0%BB%D1%8C%D1%8F%D0%BD%D0%BE%D0%B2%D1%81%D0%BA%D0%B8%D0%B9%20%D1%80%D0%B0%D0%B9%D0%BE%D0%BD.xlsx&amp;action=default&amp;mobileredirect=true" TargetMode="External"/><Relationship Id="rId39" Type="http://schemas.openxmlformats.org/officeDocument/2006/relationships/hyperlink" Target="https://kipk.sharepoint.com/:x:/r/_layouts/15/Doc.aspx?sourcedoc=%7B567A7302-6F62-4C2C-BC88-886D85B76D24%7D&amp;file=%D0%9C%D0%B0%D0%BD%D1%81%D0%BA%D0%B8%D0%B9%20%D1%80%D0%B0%D0%B9%D0%BE%D0%BD.xlsx&amp;action=default&amp;mobileredirect=true" TargetMode="External"/><Relationship Id="rId21" Type="http://schemas.openxmlformats.org/officeDocument/2006/relationships/hyperlink" Target="https://kipk.sharepoint.com/:x:/r/_layouts/15/Doc.aspx?sourcedoc=%7BF9EE29B5-3E96-44BE-BDD2-4627CF79CB92%7D&amp;file=%D0%B3.%20%D0%9D%D0%B0%D0%B7%D0%B0%D1%80%D0%BE%D0%B2%D0%BE.xlsx&amp;action=default&amp;mobileredirect=true" TargetMode="External"/><Relationship Id="rId34" Type="http://schemas.openxmlformats.org/officeDocument/2006/relationships/hyperlink" Target="https://kipk.sharepoint.com/:x:/r/_layouts/15/Doc.aspx?sourcedoc=%7B9137785C-B7D2-401C-84CC-392DC61685AF%7D&amp;file=%D0%9A%D0%B0%D1%80%D0%B0%D1%82%D1%83%D0%B7%D1%81%D0%BA%D0%B8%D0%B9%20%D1%80%D0%B0%D0%B9%D0%BE%D0%BD.xlsx&amp;action=default&amp;mobileredirect=true" TargetMode="External"/><Relationship Id="rId42" Type="http://schemas.openxmlformats.org/officeDocument/2006/relationships/hyperlink" Target="https://kipk.sharepoint.com/:x:/r/_layouts/15/Doc.aspx?sourcedoc=%7B466B67EA-3537-403E-AC68-A1EDE664FF34%7D&amp;file=%D0%9D%D0%B0%D0%B7%D0%B0%D1%80%D0%BE%D0%B2%D1%81%D0%BA%D0%B8%D0%B9%20%D1%80%D0%B0%D0%B9%D0%BE%D0%BD.xlsx&amp;action=default&amp;mobileredirect=true" TargetMode="External"/><Relationship Id="rId47" Type="http://schemas.openxmlformats.org/officeDocument/2006/relationships/hyperlink" Target="https://kipk.sharepoint.com/:x:/r/_layouts/15/Doc.aspx?sourcedoc=%7BD5829A50-ABB5-4B1A-8ADF-ABFFFFD358FE%7D&amp;file=%D0%BF%D0%BE%D1%81.%20%D0%9A%D0%B5%D0%B4%D1%80%D0%BE%D0%B2%D1%8B%D0%B9.xlsx&amp;action=default&amp;mobileredirect=true" TargetMode="External"/><Relationship Id="rId50" Type="http://schemas.openxmlformats.org/officeDocument/2006/relationships/hyperlink" Target="https://kipk.sharepoint.com/:x:/r/_layouts/15/Doc.aspx?sourcedoc=%7BCD3B0561-7111-43FD-ACB1-FD6C2DDAA090%7D&amp;file=%D0%A1%D0%B0%D1%8F%D0%BD%D1%81%D0%BA%D0%B8%D0%B9%20%D1%80%D0%B0%D0%B9%D0%BE%D0%BD.xlsx&amp;action=default&amp;mobileredirect=true" TargetMode="External"/><Relationship Id="rId55" Type="http://schemas.openxmlformats.org/officeDocument/2006/relationships/hyperlink" Target="https://kipk.sharepoint.com/:x:/r/_layouts/15/Doc.aspx?sourcedoc=%7BA0409937-24D5-46F4-822E-76EC992D41FC%7D&amp;file=%D0%A2%D1%83%D1%80%D1%83%D1%85%D0%B0%D0%BD%D1%81%D0%BA%D0%B8%D0%B9%20%D1%80%D0%B0%D0%B9%D0%BE%D0%BD.xlsx&amp;action=default&amp;mobileredirect=true" TargetMode="External"/><Relationship Id="rId63" Type="http://schemas.openxmlformats.org/officeDocument/2006/relationships/comments" Target="../comments2.xml"/><Relationship Id="rId7" Type="http://schemas.openxmlformats.org/officeDocument/2006/relationships/hyperlink" Target="https://kipk.sharepoint.com/:x:/r/_layouts/15/Doc.aspx?sourcedoc=%7B281899E5-5392-409D-A849-2DCB77E71856%7D&amp;file=%D0%91%D0%BE%D0%B3%D1%83%D1%87%D0%B0%D0%BD%D1%81%D0%BA%D0%B8%D0%B9%20%D1%80%D0%B0%D0%B9%D0%BE%D0%BD.xlsx&amp;action=default&amp;mobileredirect=true" TargetMode="External"/><Relationship Id="rId2" Type="http://schemas.openxmlformats.org/officeDocument/2006/relationships/hyperlink" Target="https://kipk.sharepoint.com/:x:/r/_layouts/15/Doc.aspx?sourcedoc=%7B2EFA168F-D454-47A8-9710-B6E77976A614%7D&amp;file=%D0%90%D1%87%D0%B8%D0%BD%D1%81%D0%BA%D0%B8%D0%B9%20%D1%80%D0%B0%D0%B9%D0%BE%D0%BD.xlsx&amp;action=default&amp;mobileredirect=true" TargetMode="External"/><Relationship Id="rId16" Type="http://schemas.openxmlformats.org/officeDocument/2006/relationships/hyperlink" Target="https://kipk.sharepoint.com/:x:/r/_layouts/15/Doc.aspx?sourcedoc=%7BAF66224A-B70A-44FA-8F54-A95C6DE011A5%7D&amp;file=%D0%B3.%20%D0%97%D0%B5%D0%BB%D0%B5%D0%BD%D0%BE%D0%B3%D0%BE%D1%80%D1%81%D0%BA.xlsx&amp;action=default&amp;mobileredirect=true" TargetMode="External"/><Relationship Id="rId20" Type="http://schemas.openxmlformats.org/officeDocument/2006/relationships/hyperlink" Target="https://kipk.sharepoint.com/:x:/r/_layouts/15/Doc.aspx?sourcedoc=%7B7455D6C6-7ADF-4185-9761-3EB256CE4820%7D&amp;file=%D0%B3.%20%D0%9C%D0%B8%D0%BD%D1%83%D1%81%D0%B8%D0%BD%D1%81%D0%BA.xlsx&amp;action=default&amp;mobileredirect=true" TargetMode="External"/><Relationship Id="rId29" Type="http://schemas.openxmlformats.org/officeDocument/2006/relationships/hyperlink" Target="https://kipk.sharepoint.com/:x:/r/_layouts/15/Doc.aspx?sourcedoc=%7B81DEA3A1-64B8-4D8B-8374-D2BFEFB9DE20%7D&amp;file=%D0%98%D0%B4%D1%80%D0%B8%D0%BD%D1%81%D0%BA%D0%B8%D0%B9%20%D1%80%D0%B0%D0%B9%D0%BE%D0%BD.xlsx&amp;action=default&amp;mobileredirect=true" TargetMode="External"/><Relationship Id="rId41" Type="http://schemas.openxmlformats.org/officeDocument/2006/relationships/hyperlink" Target="https://kipk.sharepoint.com/:x:/r/_layouts/15/Doc.aspx?sourcedoc=%7BCDE00871-D3A3-4940-A620-F3AAFC9A7A57%7D&amp;file=%D0%9C%D0%BE%D1%82%D1%8B%D0%B3%D0%B8%D0%BD%D1%81%D0%BA%D0%B8%D0%B9%20%D1%80%D0%B0%D0%B9%D0%BE%D0%BD.xlsx&amp;action=default&amp;mobileredirect=true" TargetMode="External"/><Relationship Id="rId54" Type="http://schemas.openxmlformats.org/officeDocument/2006/relationships/hyperlink" Target="https://kipk.sharepoint.com/:x:/r/_layouts/15/Doc.aspx?sourcedoc=%7BCE79C41B-D7EF-49B2-B8AD-CD6B6AA513A3%7D&amp;file=%D0%A2%D0%B0%D1%81%D0%B5%D0%B5%D0%B2%D1%81%D0%BA%D0%B8%D0%B9%20%D1%80%D0%B0%D0%B9%D0%BE%D0%BD.xlsx&amp;action=default&amp;mobileredirect=true" TargetMode="External"/><Relationship Id="rId62" Type="http://schemas.openxmlformats.org/officeDocument/2006/relationships/vmlDrawing" Target="../drawings/vmlDrawing2.vml"/><Relationship Id="rId1" Type="http://schemas.openxmlformats.org/officeDocument/2006/relationships/hyperlink" Target="https://kipk.sharepoint.com/:x:/r/_layouts/15/Doc.aspx?sourcedoc=%7B4372D0B6-F5DD-4404-8F8F-124750E7CEF4%7D&amp;file=%D0%90%D0%B1%D0%B0%D0%BD%D1%81%D0%BA%D0%B8%D0%B9%20%D1%80%D0%B0%D0%B9%D0%BE%D0%BD.xlsx&amp;action=default&amp;mobileredirect=true" TargetMode="External"/><Relationship Id="rId6" Type="http://schemas.openxmlformats.org/officeDocument/2006/relationships/hyperlink" Target="https://kipk.sharepoint.com/:x:/r/_layouts/15/Doc.aspx?sourcedoc=%7B5F17308E-ADF8-4A12-AFFC-8E93E1B0CCE5%7D&amp;file=%D0%91%D0%BE%D0%B3%D0%BE%D1%82%D0%BE%D0%BB%D1%8C%D1%81%D0%BA%D0%B8%D0%B9%20%D1%80%D0%B0%D0%B9%D0%BE%D0%BD.xlsx&amp;action=default&amp;mobileredirect=true" TargetMode="External"/><Relationship Id="rId11" Type="http://schemas.openxmlformats.org/officeDocument/2006/relationships/hyperlink" Target="https://kipk.sharepoint.com/:x:/r/_layouts/15/Doc.aspx?sourcedoc=%7BF3565359-2C7C-44D6-805C-D2FE97F8BAEF%7D&amp;file=%D0%B3.%20%D0%91%D0%BE%D0%B3%D0%BE%D1%82%D0%BE%D0%BB.xlsx&amp;action=default&amp;mobileredirect=true" TargetMode="External"/><Relationship Id="rId24" Type="http://schemas.openxmlformats.org/officeDocument/2006/relationships/hyperlink" Target="https://kipk.sharepoint.com/:x:/r/_layouts/15/Doc.aspx?sourcedoc=%7BD609DAA7-A44D-40B4-89AF-44956D7E3A77%7D&amp;file=%D0%B3.%20%D0%A8%D0%B0%D1%80%D1%8B%D0%BF%D0%BE%D0%B2%D0%BE.xlsx&amp;action=default&amp;mobileredirect=true" TargetMode="External"/><Relationship Id="rId32" Type="http://schemas.openxmlformats.org/officeDocument/2006/relationships/hyperlink" Target="https://kipk.sharepoint.com/:x:/r/_layouts/15/Doc.aspx?sourcedoc=%7B67CE673C-CBE2-43E4-8B6A-B7126AAFFB37%7D&amp;file=%D0%9A%D0%B0%D0%B7%D0%B0%D1%87%D0%B8%D0%BD%D1%81%D0%BA%D0%B8%D0%B9%20%D1%80%D0%B0%D0%B9%D0%BE%D0%BD.xlsx&amp;action=default&amp;mobileredirect=true" TargetMode="External"/><Relationship Id="rId37" Type="http://schemas.openxmlformats.org/officeDocument/2006/relationships/hyperlink" Target="https://kipk.sharepoint.com/:x:/r/_layouts/15/Doc.aspx?sourcedoc=%7BA13B2ADE-EADE-4DE6-9D1A-3044F121932A%7D&amp;file=%D0%9A%D1%80%D0%B0%D1%81%D0%BD%D0%BE%D1%82%D1%83%D1%80%D0%B0%D0%BD%D1%81%D0%BA%D0%B8%D0%B9%20%D1%80%D0%B0%D0%B9%D0%BE%D0%BD.xlsx&amp;action=default&amp;mobileredirect=true" TargetMode="External"/><Relationship Id="rId40" Type="http://schemas.openxmlformats.org/officeDocument/2006/relationships/hyperlink" Target="https://kipk.sharepoint.com/:x:/r/_layouts/15/Doc.aspx?sourcedoc=%7B981663AC-D32B-4C32-AB9A-F3BD0B639558%7D&amp;file=%D0%9C%D0%B8%D0%BD%D1%83%D1%81%D0%B8%D0%BD%D1%81%D0%BA%D0%B8%D0%B9%20%D1%80%D0%B0%D0%B9%D0%BE%D0%BD.xlsx&amp;action=default&amp;mobileredirect=true" TargetMode="External"/><Relationship Id="rId45" Type="http://schemas.openxmlformats.org/officeDocument/2006/relationships/hyperlink" Target="https://kipk.sharepoint.com/:x:/r/_layouts/15/Doc.aspx?sourcedoc=%7BE60FFC39-D81E-497D-BEE5-5F951A17FE1A%7D&amp;file=%D0%9F%D0%B0%D1%80%D1%82%D0%B8%D0%B7%D0%B0%D0%BD%D1%81%D0%BA%D0%B8%D0%B9%20%D1%80%D0%B0%D0%B9%D0%BE%D0%BD.xlsx&amp;action=default&amp;mobileredirect=true" TargetMode="External"/><Relationship Id="rId53" Type="http://schemas.openxmlformats.org/officeDocument/2006/relationships/hyperlink" Target="https://kipk.sharepoint.com/:x:/r/_layouts/15/Doc.aspx?sourcedoc=%7B04AFEC2C-3303-4F0A-938E-722EF7223BF9%7D&amp;file=%D0%A2%D0%B0%D0%B9%D0%BC%D1%8B%D1%80%D1%81%D0%BA%D0%B8%D0%B9%20%D0%94%D0%BE%D0%BB%D0%B3%D0%B0%D0%BD%D0%BE-%D0%9D%D0%B5%D0%BD%D0%B5%D1%86%D0%BA%D0%B8%D0%B9.xlsx&amp;action=default&amp;mobileredirect=true" TargetMode="External"/><Relationship Id="rId58" Type="http://schemas.openxmlformats.org/officeDocument/2006/relationships/hyperlink" Target="https://kipk.sharepoint.com/:x:/r/_layouts/15/Doc.aspx?sourcedoc=%7B3558EF91-55A6-4A9F-8CDB-F0C0ECD2B615%7D&amp;file=%D0%A3%D1%8F%D1%80%D1%81%D0%BA%D0%B8%D0%B9%20%D1%80%D0%B0%D0%B9%D0%BE%D0%BD.xlsx&amp;action=default&amp;mobileredirect=true" TargetMode="External"/><Relationship Id="rId5" Type="http://schemas.openxmlformats.org/officeDocument/2006/relationships/hyperlink" Target="https://kipk.sharepoint.com/:x:/r/_layouts/15/Doc.aspx?sourcedoc=%7B48840CB2-EEE0-4C7F-956F-782F56C84889%7D&amp;file=%D0%91%D0%B8%D1%80%D0%B8%D0%BB%D1%8E%D1%81%D1%81%D0%BA%D0%B8%D0%B9%20%D1%80%D0%B0%D0%B9%D0%BE%D0%BD.xlsx&amp;action=default&amp;mobileredirect=true" TargetMode="External"/><Relationship Id="rId15" Type="http://schemas.openxmlformats.org/officeDocument/2006/relationships/hyperlink" Target="https://kipk.sharepoint.com/:x:/r/_layouts/15/Doc.aspx?sourcedoc=%7BB8F968C4-DBC2-4C55-83BB-ADE016EF36C8%7D&amp;file=%D0%B3.%20%D0%96%D0%B5%D0%BB%D0%B5%D0%B7%D0%BD%D0%BE%D0%B3%D0%BE%D1%80%D1%81%D0%BA.xlsx&amp;action=default&amp;mobileredirect=true" TargetMode="External"/><Relationship Id="rId23" Type="http://schemas.openxmlformats.org/officeDocument/2006/relationships/hyperlink" Target="https://kipk.sharepoint.com/:x:/r/_layouts/15/Doc.aspx?sourcedoc=%7B0FF7FC0C-6DD4-46B9-8B3F-82C2CA9629A2%7D&amp;file=%D0%B3.%20%D0%A1%D0%BE%D1%81%D0%BD%D0%BE%D0%B2%D0%BE%D0%B1%D0%BE%D1%80%D1%81%D0%BA.xlsx&amp;action=default&amp;mobileredirect=true" TargetMode="External"/><Relationship Id="rId28" Type="http://schemas.openxmlformats.org/officeDocument/2006/relationships/hyperlink" Target="https://kipk.sharepoint.com/:x:/r/_layouts/15/Doc.aspx?sourcedoc=%7B2D794C18-EBB5-4001-B32F-147D6DEB98B2%7D&amp;file=%D0%95%D1%80%D0%BC%D0%B0%D0%BA%D0%BE%D0%B2%D1%81%D0%BA%D0%B8%D0%B9%20%D1%80%D0%B0%D0%B9%D0%BE%D0%BD.xlsx&amp;action=default&amp;mobileredirect=true" TargetMode="External"/><Relationship Id="rId36" Type="http://schemas.openxmlformats.org/officeDocument/2006/relationships/hyperlink" Target="https://kipk.sharepoint.com/:x:/r/_layouts/15/Doc.aspx?sourcedoc=%7B85FB5C41-B417-4A78-9DD2-973AF6443441%7D&amp;file=%D0%9A%D0%BE%D0%B7%D1%83%D0%BB%D1%8C%D1%81%D0%BA%D0%B8%D0%B9%20%D1%80%D0%B0%D0%B9%D0%BE%D0%BD.xlsx&amp;action=default&amp;mobileredirect=true" TargetMode="External"/><Relationship Id="rId49" Type="http://schemas.openxmlformats.org/officeDocument/2006/relationships/hyperlink" Target="https://kipk.sharepoint.com/:x:/r/_layouts/15/Doc.aspx?sourcedoc=%7B4C2B02C9-BA27-41EC-AB35-A9B680E9A506%7D&amp;file=%D0%A0%D1%8B%D0%B1%D0%B8%D0%BD%D1%81%D0%BA%D0%B8%D0%B9%20%D1%80%D0%B0%D0%B9%D0%BE%D0%BD.xlsx&amp;action=default&amp;mobileredirect=true" TargetMode="External"/><Relationship Id="rId57" Type="http://schemas.openxmlformats.org/officeDocument/2006/relationships/hyperlink" Target="https://kipk.sharepoint.com/:x:/r/_layouts/15/Doc.aspx?sourcedoc=%7BF97B1FDD-A461-4BB8-92B5-A3ECB0C174E5%7D&amp;file=%D0%A3%D0%B6%D1%83%D1%80%D1%81%D0%BA%D0%B8%D0%B9%20%D1%80%D0%B0%D0%B9%D0%BE%D0%BD.xlsx&amp;action=default&amp;mobileredirect=true" TargetMode="External"/><Relationship Id="rId61" Type="http://schemas.openxmlformats.org/officeDocument/2006/relationships/hyperlink" Target="https://kipk.sharepoint.com/:x:/r/_layouts/15/Doc.aspx?sourcedoc=%7B6FBF0823-07AA-4599-9298-B10A8BD96A00%7D&amp;file=%D0%AD%D0%B2%D0%B5%D0%BD%D0%BA%D0%B8%D0%B9%D1%81%D0%BA%D0%B8%D0%B9%20%D1%80%D0%B0%D0%B9%D0%BE%D0%BD.xlsx&amp;action=default&amp;mobileredirect=true" TargetMode="External"/><Relationship Id="rId10" Type="http://schemas.openxmlformats.org/officeDocument/2006/relationships/hyperlink" Target="https://kipk.sharepoint.com/:x:/r/_layouts/15/Doc.aspx?sourcedoc=%7BA86D376D-3963-4DE9-84E4-650FE24DDC1A%7D&amp;file=%D0%B3.%20%D0%90%D1%87%D0%B8%D0%BD%D1%81%D0%BA.xlsx&amp;action=default&amp;mobileredirect=true" TargetMode="External"/><Relationship Id="rId19" Type="http://schemas.openxmlformats.org/officeDocument/2006/relationships/hyperlink" Target="https://kipk.sharepoint.com/:x:/r/_layouts/15/Doc.aspx?sourcedoc=%7BCAA767BE-9E98-4783-A364-AA3BDD7AF077%7D&amp;file=%D0%B3.%20%D0%9B%D0%B5%D1%81%D0%BE%D1%81%D0%B8%D0%B1%D0%B8%D1%80%D1%81%D0%BA.xlsx&amp;action=default&amp;mobileredirect=true" TargetMode="External"/><Relationship Id="rId31" Type="http://schemas.openxmlformats.org/officeDocument/2006/relationships/hyperlink" Target="https://kipk.sharepoint.com/:x:/r/_layouts/15/Doc.aspx?sourcedoc=%7BCBD1C21A-2AC5-49C1-83BF-4A519519C336%7D&amp;file=%D0%98%D1%80%D0%B1%D0%B5%D0%B9%D1%81%D0%BA%D0%B8%D0%B9%20%D1%80%D0%B0%D0%B9%D0%BE%D0%BD.xlsx&amp;action=default&amp;mobileredirect=true" TargetMode="External"/><Relationship Id="rId44" Type="http://schemas.openxmlformats.org/officeDocument/2006/relationships/hyperlink" Target="https://kipk.sharepoint.com/:x:/r/_layouts/15/Doc.aspx?sourcedoc=%7B30869BB7-28F8-4CB6-93E2-822A6546FC61%7D&amp;file=%D0%9D%D0%BE%D0%B2%D0%BE%D1%81%D0%B5%D0%BB%D0%BE%D0%B2%D1%81%D0%BA%D0%B8%D0%B9%20%D1%80%D0%B0%D0%B9%D0%BE%D0%BD.xlsx&amp;action=default&amp;mobileredirect=true" TargetMode="External"/><Relationship Id="rId52" Type="http://schemas.openxmlformats.org/officeDocument/2006/relationships/hyperlink" Target="https://kipk.sharepoint.com/:x:/r/_layouts/15/Doc.aspx?sourcedoc=%7B38373AB9-078E-431C-A0B4-C609E998E5C1%7D&amp;file=%D0%A1%D1%83%D1%85%D0%BE%D0%B1%D1%83%D0%B7%D0%B8%D0%BC%D1%81%D0%BA%D0%B8%D0%B9%20%D1%80%D0%B0%D0%B9%D0%BE%D0%BD.xlsx&amp;action=default&amp;mobileredirect=true" TargetMode="External"/><Relationship Id="rId60" Type="http://schemas.openxmlformats.org/officeDocument/2006/relationships/hyperlink" Target="https://kipk.sharepoint.com/:x:/r/_layouts/15/Doc.aspx?sourcedoc=%7B224167CE-8EB2-45EB-9497-B05664AF9C8F%7D&amp;file=%D0%A8%D1%83%D1%88%D0%B5%D0%BD%D1%81%D0%BA%D0%B8%D0%B9%20%D1%80%D0%B0%D0%B9%D0%BE%D0%BD.xlsx&amp;action=default&amp;mobileredirect=true" TargetMode="External"/><Relationship Id="rId65" Type="http://schemas.microsoft.com/office/2019/04/relationships/namedSheetView" Target="../namedSheetViews/namedSheetView1.xml"/><Relationship Id="rId4" Type="http://schemas.openxmlformats.org/officeDocument/2006/relationships/hyperlink" Target="https://kipk.sharepoint.com/:x:/r/_layouts/15/Doc.aspx?sourcedoc=%7B36AE73F3-8B9B-4928-B4B4-50A7D3259E16%7D&amp;file=%D0%91%D0%B5%D1%80%D0%B5%D0%B7%D0%BE%D0%B2%D1%81%D0%BA%D0%B8%D0%B9%20%D1%80%D0%B0%D0%B9%D0%BE%D0%BD.xlsx&amp;action=default&amp;mobileredirect=true" TargetMode="External"/><Relationship Id="rId9" Type="http://schemas.openxmlformats.org/officeDocument/2006/relationships/hyperlink" Target="https://kipk.sharepoint.com/:x:/r/_layouts/15/Doc.aspx?sourcedoc=%7BC54F605E-0248-4673-9DFC-C4184E7D15CB%7D&amp;file=%D0%91%D0%BE%D0%BB%D1%8C%D1%88%D0%B5%D1%83%D0%BB%D1%83%D0%B9%D1%81%D0%BA%D0%B8%D0%B9%20%D1%80%D0%B0%D0%B9%D0%BE%D0%BD.xlsx&amp;action=default&amp;mobileredirect=true" TargetMode="External"/><Relationship Id="rId14" Type="http://schemas.openxmlformats.org/officeDocument/2006/relationships/hyperlink" Target="https://kipk.sharepoint.com/:x:/r/_layouts/15/Doc.aspx?sourcedoc=%7BE14960D5-1773-4CF2-B7F5-117200AEB0E9%7D&amp;file=%D0%B3.%20%D0%95%D0%BD%D0%B8%D1%81%D0%B5%D0%B9%D1%81%D0%BA.xlsx&amp;action=default&amp;mobileredirect=true" TargetMode="External"/><Relationship Id="rId22" Type="http://schemas.openxmlformats.org/officeDocument/2006/relationships/hyperlink" Target="https://kipk.sharepoint.com/:x:/r/_layouts/15/Doc.aspx?sourcedoc=%7BDC2A5409-808F-442D-91DE-9442E4637D36%7D&amp;file=%D0%B3.%20%D0%9D%D0%BE%D1%80%D0%B8%D0%BB%D1%8C%D1%81%D0%BA.xlsx&amp;action=default&amp;mobileredirect=true" TargetMode="External"/><Relationship Id="rId27" Type="http://schemas.openxmlformats.org/officeDocument/2006/relationships/hyperlink" Target="https://kipk.sharepoint.com/:x:/r/_layouts/15/Doc.aspx?sourcedoc=%7B55F1F0B1-4963-470E-A2B0-435D632846DD%7D&amp;file=%D0%95%D0%BD%D0%B8%D1%81%D0%B5%D0%B9%D1%81%D0%BA%D0%B8%D0%B9%20%D1%80%D0%B0%D0%B9%D0%BE%D0%BD.xlsx&amp;action=default&amp;mobileredirect=true" TargetMode="External"/><Relationship Id="rId30" Type="http://schemas.openxmlformats.org/officeDocument/2006/relationships/hyperlink" Target="https://kipk.sharepoint.com/:x:/r/_layouts/15/Doc.aspx?sourcedoc=%7B314FD69E-CF1B-4A54-97F8-DFA04DB0B6E6%7D&amp;file=%D0%98%D0%BB%D0%B0%D0%BD%D1%81%D0%BA%D0%B8%D0%B9%20%D1%80%D0%B0%D0%B9%D0%BE%D0%BD.xlsx&amp;action=default&amp;mobileredirect=true" TargetMode="External"/><Relationship Id="rId35" Type="http://schemas.openxmlformats.org/officeDocument/2006/relationships/hyperlink" Target="https://kipk.sharepoint.com/:x:/r/_layouts/15/Doc.aspx?sourcedoc=%7B26185022-D697-4C4A-AFD1-F3BC7BD95B72%7D&amp;file=%D0%9A%D0%B5%D0%B6%D0%B5%D0%BC%D1%81%D0%BA%D0%B8%D0%B9%20%D1%80%D0%B0%D0%B9%D0%BE%D0%BD.xlsx&amp;action=default&amp;mobileredirect=true" TargetMode="External"/><Relationship Id="rId43" Type="http://schemas.openxmlformats.org/officeDocument/2006/relationships/hyperlink" Target="https://kipk.sharepoint.com/:x:/r/_layouts/15/Doc.aspx?sourcedoc=%7B80333B88-D38B-47D1-8BF7-30D8028F9F7A%7D&amp;file=%D0%9D%D0%B8%D0%B6%D0%BD%D0%B5%D0%B8%D0%BD%D0%B3%D0%B0%D1%88%D1%81%D0%BA%D0%B8%D0%B9%20%D1%80%D0%B0%D0%B9%D0%BE%D0%BD.xlsx&amp;action=default&amp;mobileredirect=true" TargetMode="External"/><Relationship Id="rId48" Type="http://schemas.openxmlformats.org/officeDocument/2006/relationships/hyperlink" Target="https://kipk.sharepoint.com/:x:/r/_layouts/15/Doc.aspx?sourcedoc=%7B108E38D3-D26C-4255-B624-65BB2E83C93C%7D&amp;file=%D0%BF%D0%BE%D1%81.%20%D0%A1%D0%BE%D0%BB%D0%BD%D0%B5%D1%87%D0%BD%D1%8B%D0%B9.xlsx&amp;action=default&amp;mobileredirect=true" TargetMode="External"/><Relationship Id="rId56" Type="http://schemas.openxmlformats.org/officeDocument/2006/relationships/hyperlink" Target="https://kipk.sharepoint.com/:x:/r/_layouts/15/Doc.aspx?sourcedoc=%7B0B9282CB-5CBC-42A6-8A5F-D74C6FBE64F9%7D&amp;file=%D0%A2%D1%8E%D1%85%D1%82%D0%B5%D1%82%D1%81%D0%BA%D0%B8%D0%B9%20%D1%80%D0%B0%D0%B9%D0%BE%D0%BD.xlsx&amp;action=default&amp;mobileredirect=true" TargetMode="External"/><Relationship Id="rId64" Type="http://schemas.microsoft.com/office/2017/10/relationships/threadedComment" Target="../threadedComments/threadedComment2.xml"/><Relationship Id="rId8" Type="http://schemas.openxmlformats.org/officeDocument/2006/relationships/hyperlink" Target="https://kipk.sharepoint.com/:x:/r/_layouts/15/Doc.aspx?sourcedoc=%7B8DCCB8F2-C310-437B-963A-296103C8BB02%7D&amp;file=%D0%91%D0%BE%D0%BB%D1%8C%D1%88%D0%B5%D0%BC%D1%83%D1%80%D1%82%D0%B8%D0%BD%D1%81%D0%BA%D0%B8%D0%B9%20%D1%80%D0%B0%D0%B9%D0%BE%D0%BD.xlsx&amp;action=default&amp;mobileredirect=true" TargetMode="External"/><Relationship Id="rId51" Type="http://schemas.openxmlformats.org/officeDocument/2006/relationships/hyperlink" Target="https://kipk.sharepoint.com/:x:/r/_layouts/15/Doc.aspx?sourcedoc=%7BADCA2ECC-C193-4353-8FCC-7D599ED1FB7C%7D&amp;file=%D0%A1%D0%B5%D0%B2%D0%B5%D1%80%D0%BE-%D0%95%D0%BD%D0%B8%D1%81%D0%B5%D0%B9%D1%81%D0%BA%D0%B8%D0%B9%20%D1%80%D0%B0%D0%B9%D0%BE%D0%BD.xlsx&amp;action=default&amp;mobileredirect=true" TargetMode="External"/><Relationship Id="rId3" Type="http://schemas.openxmlformats.org/officeDocument/2006/relationships/hyperlink" Target="https://kipk.sharepoint.com/:x:/r/_layouts/15/Doc.aspx?sourcedoc=%7B5E837A2D-B258-4C97-88C0-09544E6FD93A%7D&amp;file=%D0%91%D0%B0%D0%BB%D0%B0%D1%85%D1%82%D0%B8%D0%BD%D1%81%D0%BA%D0%B8%D0%B9%20%D1%80%D0%B0%D0%B9%D0%BE%D0%BD.xlsx&amp;action=default&amp;mobileredirect=true" TargetMode="External"/><Relationship Id="rId12" Type="http://schemas.openxmlformats.org/officeDocument/2006/relationships/hyperlink" Target="https://kipk.sharepoint.com/:x:/r/_layouts/15/Doc.aspx?sourcedoc=%7B6F8918EB-5AE5-4CD2-A876-655D83A168D8%7D&amp;file=%D0%B3.%20%D0%91%D0%BE%D1%80%D0%BE%D0%B4%D0%B8%D0%BD%D0%BE.xlsx&amp;action=default&amp;mobileredirect=true" TargetMode="External"/><Relationship Id="rId17" Type="http://schemas.openxmlformats.org/officeDocument/2006/relationships/hyperlink" Target="https://kipk.sharepoint.com/:x:/r/_layouts/15/Doc.aspx?sourcedoc=%7BEDBF61C1-515B-4353-917B-B1738512CD36%7D&amp;file=%D0%B3.%20%D0%9A%D0%B0%D0%BD%D1%81%D0%BA.xlsx&amp;action=default&amp;mobileredirect=true" TargetMode="External"/><Relationship Id="rId25" Type="http://schemas.openxmlformats.org/officeDocument/2006/relationships/hyperlink" Target="https://kipk.sharepoint.com/:x:/r/_layouts/15/Doc.aspx?sourcedoc=%7BDDF937A7-E114-4E54-8D89-F1636BD4118C%7D&amp;file=%D0%94%D0%B7%D0%B5%D1%80%D0%B6%D0%B8%D0%BD%D1%81%D0%BA%D0%B8%D0%B9%20%D1%80%D0%B0%D0%B9%D0%BE%D0%BD.xlsx&amp;action=default&amp;mobileredirect=true" TargetMode="External"/><Relationship Id="rId33" Type="http://schemas.openxmlformats.org/officeDocument/2006/relationships/hyperlink" Target="https://kipk.sharepoint.com/:x:/r/_layouts/15/Doc.aspx?sourcedoc=%7BA0AEB921-C99D-49E8-8761-05DC7639B186%7D&amp;file=%D0%9A%D0%B0%D0%BD%D1%81%D0%BA%D0%B8%D0%B9%20%D1%80%D0%B0%D0%B9%D0%BE%D0%BD.xlsx&amp;action=default&amp;mobileredirect=true" TargetMode="External"/><Relationship Id="rId38" Type="http://schemas.openxmlformats.org/officeDocument/2006/relationships/hyperlink" Target="https://kipk.sharepoint.com/:x:/r/_layouts/15/Doc.aspx?sourcedoc=%7B3B7CC292-EAB7-4C15-A908-14BA564580B6%7D&amp;file=%D0%9A%D1%83%D1%80%D0%B0%D0%B3%D0%B8%D0%BD%D1%81%D0%BA%D0%B8%D0%B9%20%D1%80%D0%B0%D0%B9%D0%BE%D0%BD.xlsx&amp;action=default&amp;mobileredirect=true" TargetMode="External"/><Relationship Id="rId46" Type="http://schemas.openxmlformats.org/officeDocument/2006/relationships/hyperlink" Target="https://kipk.sharepoint.com/:x:/r/_layouts/15/Doc.aspx?sourcedoc=%7BD5F8C91D-9D57-43CD-88DF-9CCBDC5C3E93%7D&amp;file=%D0%9F%D0%B8%D1%80%D0%BE%D0%B2%D1%81%D0%BA%D0%B8%D0%B9%20%D1%80%D0%B0%D0%B9%D0%BE%D0%BD.xlsx&amp;action=default&amp;mobileredirect=true" TargetMode="External"/><Relationship Id="rId59" Type="http://schemas.openxmlformats.org/officeDocument/2006/relationships/hyperlink" Target="https://kipk.sharepoint.com/:x:/r/_layouts/15/Doc.aspx?sourcedoc=%7B45EEF661-2548-4322-AFFF-E115955FBBF0%7D&amp;file=%D0%A8%D0%B0%D1%80%D1%8B%D0%BF%D0%BE%D0%B2%D1%81%D0%BA%D0%B8%D0%B9%20%D1%80%D0%B0%D0%B9%D0%BE%D0%BD.xlsx&amp;action=default&amp;mobileredirect=true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Relationship Id="rId4" Type="http://schemas.microsoft.com/office/2019/04/relationships/namedSheetView" Target="../namedSheetViews/namedSheetView2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Relationship Id="rId4" Type="http://schemas.microsoft.com/office/2019/04/relationships/namedSheetView" Target="../namedSheetViews/namedSheetView3.xm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19F7B5"/>
  </sheetPr>
  <dimension ref="A1:Y109"/>
  <sheetViews>
    <sheetView tabSelected="1" topLeftCell="G1" workbookViewId="0">
      <selection activeCell="I76" sqref="I76"/>
    </sheetView>
  </sheetViews>
  <sheetFormatPr defaultColWidth="9.140625" defaultRowHeight="15"/>
  <cols>
    <col min="1" max="1" width="16.140625" style="1" customWidth="1"/>
    <col min="2" max="2" width="15.85546875" style="2" customWidth="1"/>
    <col min="3" max="3" width="24.5703125" customWidth="1"/>
    <col min="4" max="4" width="7.140625" customWidth="1"/>
    <col min="5" max="5" width="7" customWidth="1"/>
    <col min="6" max="6" width="8.5703125" customWidth="1"/>
    <col min="7" max="7" width="8.7109375" customWidth="1"/>
    <col min="8" max="8" width="7.7109375" customWidth="1"/>
    <col min="9" max="9" width="8.7109375" customWidth="1"/>
    <col min="10" max="10" width="10.140625" customWidth="1"/>
    <col min="11" max="11" width="8" customWidth="1"/>
    <col min="12" max="12" width="9.7109375" customWidth="1"/>
    <col min="13" max="13" width="10.5703125" customWidth="1"/>
    <col min="14" max="14" width="8.5703125" customWidth="1"/>
    <col min="15" max="15" width="9.140625" customWidth="1"/>
    <col min="16" max="16" width="10.5703125" customWidth="1"/>
    <col min="17" max="17" width="15" customWidth="1"/>
    <col min="18" max="18" width="11.28515625" customWidth="1"/>
    <col min="19" max="19" width="8.28515625" customWidth="1"/>
    <col min="20" max="20" width="8" customWidth="1"/>
    <col min="21" max="21" width="7.42578125" customWidth="1"/>
    <col min="22" max="22" width="8.28515625" customWidth="1"/>
    <col min="23" max="23" width="6" customWidth="1"/>
    <col min="24" max="24" width="7.42578125" customWidth="1"/>
  </cols>
  <sheetData>
    <row r="1" spans="1:25" ht="102" customHeight="1">
      <c r="A1" s="3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6" t="s">
        <v>5</v>
      </c>
      <c r="G1" s="7" t="s">
        <v>6</v>
      </c>
      <c r="H1" s="8" t="s">
        <v>7</v>
      </c>
      <c r="I1" s="6" t="s">
        <v>8</v>
      </c>
      <c r="J1" s="7" t="s">
        <v>9</v>
      </c>
      <c r="K1" s="8" t="s">
        <v>7</v>
      </c>
      <c r="L1" s="9" t="s">
        <v>10</v>
      </c>
      <c r="M1" s="7" t="s">
        <v>11</v>
      </c>
      <c r="N1" s="10" t="s">
        <v>12</v>
      </c>
      <c r="O1" s="10" t="s">
        <v>13</v>
      </c>
      <c r="P1" s="10" t="s">
        <v>14</v>
      </c>
      <c r="Q1" s="11" t="s">
        <v>15</v>
      </c>
      <c r="R1" s="6" t="s">
        <v>16</v>
      </c>
      <c r="S1" s="6" t="s">
        <v>17</v>
      </c>
      <c r="T1" s="12" t="s">
        <v>18</v>
      </c>
      <c r="U1" s="12" t="s">
        <v>19</v>
      </c>
      <c r="V1" s="12" t="s">
        <v>20</v>
      </c>
      <c r="W1" s="12" t="s">
        <v>21</v>
      </c>
      <c r="X1" s="13"/>
      <c r="Y1" s="13"/>
    </row>
    <row r="2" spans="1:25" hidden="1">
      <c r="A2" s="14" t="s">
        <v>22</v>
      </c>
      <c r="B2" s="15" t="s">
        <v>22</v>
      </c>
      <c r="C2" s="16" t="s">
        <v>23</v>
      </c>
      <c r="D2" s="17">
        <v>4</v>
      </c>
      <c r="E2" s="18">
        <v>4</v>
      </c>
      <c r="F2" s="19">
        <v>29</v>
      </c>
      <c r="G2" s="20">
        <v>27</v>
      </c>
      <c r="H2" s="21"/>
      <c r="I2" s="19">
        <v>135</v>
      </c>
      <c r="J2" s="19">
        <v>99</v>
      </c>
      <c r="K2" s="22"/>
      <c r="L2" s="20">
        <f>SUM(D2+F2+I2)</f>
        <v>168</v>
      </c>
      <c r="M2" s="23">
        <f t="shared" ref="M2:M9" si="0">SUM(E2,G2,J2)</f>
        <v>130</v>
      </c>
      <c r="N2" s="24">
        <f t="shared" ref="N2:N9" si="1">S2/100*33</f>
        <v>143.22</v>
      </c>
      <c r="O2" s="24">
        <f t="shared" ref="O2:O9" si="2">S2/100*36</f>
        <v>156.24</v>
      </c>
      <c r="P2" s="24">
        <f t="shared" ref="P2:P9" si="3">S2/100*38</f>
        <v>164.92</v>
      </c>
      <c r="Q2" s="24">
        <f t="shared" ref="Q2:Q9" si="4">S2/100*40</f>
        <v>173.6</v>
      </c>
      <c r="R2" s="25">
        <f t="shared" ref="R2:R9" si="5">S2/100*40</f>
        <v>173.6</v>
      </c>
      <c r="S2" s="26">
        <f>SUM(T2:V2)</f>
        <v>434</v>
      </c>
      <c r="T2" s="27">
        <v>347</v>
      </c>
      <c r="U2" s="28">
        <v>81</v>
      </c>
      <c r="V2" s="29">
        <v>6</v>
      </c>
      <c r="W2" s="30"/>
      <c r="X2" s="31">
        <f t="shared" ref="X2:X62" si="6">R2-M2</f>
        <v>43.599999999999994</v>
      </c>
      <c r="Y2" s="13"/>
    </row>
    <row r="3" spans="1:25" hidden="1">
      <c r="A3" s="32" t="s">
        <v>24</v>
      </c>
      <c r="B3" s="15" t="s">
        <v>25</v>
      </c>
      <c r="C3" s="33" t="s">
        <v>26</v>
      </c>
      <c r="D3" s="17">
        <v>5</v>
      </c>
      <c r="E3" s="18">
        <v>5</v>
      </c>
      <c r="F3" s="19">
        <v>25</v>
      </c>
      <c r="G3" s="20">
        <v>23</v>
      </c>
      <c r="H3" s="34"/>
      <c r="I3" s="19">
        <v>101</v>
      </c>
      <c r="J3" s="19">
        <v>74</v>
      </c>
      <c r="K3" s="22"/>
      <c r="L3" s="20">
        <f t="shared" ref="L3:L9" si="7">F3+D3+I3</f>
        <v>131</v>
      </c>
      <c r="M3" s="23">
        <f t="shared" si="0"/>
        <v>102</v>
      </c>
      <c r="N3" s="35">
        <f t="shared" si="1"/>
        <v>89.76</v>
      </c>
      <c r="O3" s="35">
        <f t="shared" si="2"/>
        <v>97.92</v>
      </c>
      <c r="P3" s="24">
        <f t="shared" si="3"/>
        <v>103.36000000000001</v>
      </c>
      <c r="Q3" s="24">
        <f t="shared" si="4"/>
        <v>108.80000000000001</v>
      </c>
      <c r="R3" s="25">
        <f t="shared" si="5"/>
        <v>108.80000000000001</v>
      </c>
      <c r="S3" s="26">
        <v>272</v>
      </c>
      <c r="T3" s="36">
        <v>204</v>
      </c>
      <c r="U3" s="36">
        <v>68</v>
      </c>
      <c r="V3" s="36">
        <v>0</v>
      </c>
      <c r="W3" s="30"/>
      <c r="X3" s="31">
        <f t="shared" si="6"/>
        <v>6.8000000000000114</v>
      </c>
      <c r="Y3" s="13"/>
    </row>
    <row r="4" spans="1:25" hidden="1">
      <c r="A4" s="32" t="s">
        <v>27</v>
      </c>
      <c r="B4" s="15" t="s">
        <v>27</v>
      </c>
      <c r="C4" s="37" t="s">
        <v>28</v>
      </c>
      <c r="D4" s="17">
        <v>1</v>
      </c>
      <c r="E4" s="18">
        <v>1</v>
      </c>
      <c r="F4" s="19">
        <v>13</v>
      </c>
      <c r="G4" s="20">
        <v>13</v>
      </c>
      <c r="H4" s="21"/>
      <c r="I4" s="19">
        <v>241</v>
      </c>
      <c r="J4" s="19">
        <v>182</v>
      </c>
      <c r="K4" s="22"/>
      <c r="L4" s="20">
        <f t="shared" si="7"/>
        <v>255</v>
      </c>
      <c r="M4" s="23">
        <f t="shared" si="0"/>
        <v>196</v>
      </c>
      <c r="N4" s="35">
        <f t="shared" si="1"/>
        <v>138.6</v>
      </c>
      <c r="O4" s="35">
        <f t="shared" si="2"/>
        <v>151.20000000000002</v>
      </c>
      <c r="P4" s="35">
        <f t="shared" si="3"/>
        <v>159.6</v>
      </c>
      <c r="Q4" s="35">
        <f t="shared" si="4"/>
        <v>168</v>
      </c>
      <c r="R4" s="25">
        <f t="shared" si="5"/>
        <v>168</v>
      </c>
      <c r="S4" s="26">
        <f t="shared" ref="S4:S9" si="8">SUM(T4:V4)</f>
        <v>420</v>
      </c>
      <c r="T4" s="27">
        <v>304</v>
      </c>
      <c r="U4" s="28">
        <v>97</v>
      </c>
      <c r="V4" s="29">
        <v>19</v>
      </c>
      <c r="W4" s="30"/>
      <c r="X4" s="38">
        <f t="shared" si="6"/>
        <v>-28</v>
      </c>
      <c r="Y4" s="13">
        <v>1</v>
      </c>
    </row>
    <row r="5" spans="1:25" hidden="1">
      <c r="A5" s="32" t="s">
        <v>29</v>
      </c>
      <c r="B5" s="15" t="s">
        <v>30</v>
      </c>
      <c r="C5" s="39" t="s">
        <v>31</v>
      </c>
      <c r="D5" s="17">
        <v>4</v>
      </c>
      <c r="E5" s="18">
        <v>4</v>
      </c>
      <c r="F5" s="19">
        <v>23</v>
      </c>
      <c r="G5" s="20">
        <v>12</v>
      </c>
      <c r="H5" s="21"/>
      <c r="I5" s="20">
        <v>235</v>
      </c>
      <c r="J5" s="19">
        <v>144</v>
      </c>
      <c r="K5" s="40">
        <v>1</v>
      </c>
      <c r="L5" s="20">
        <f t="shared" si="7"/>
        <v>262</v>
      </c>
      <c r="M5" s="23">
        <f t="shared" si="0"/>
        <v>160</v>
      </c>
      <c r="N5" s="24">
        <f t="shared" si="1"/>
        <v>178.85999999999999</v>
      </c>
      <c r="O5" s="24">
        <f t="shared" si="2"/>
        <v>195.12</v>
      </c>
      <c r="P5" s="24">
        <f t="shared" si="3"/>
        <v>205.96</v>
      </c>
      <c r="Q5" s="24">
        <f t="shared" si="4"/>
        <v>216.8</v>
      </c>
      <c r="R5" s="25">
        <f t="shared" si="5"/>
        <v>216.8</v>
      </c>
      <c r="S5" s="26">
        <f t="shared" si="8"/>
        <v>542</v>
      </c>
      <c r="T5" s="27">
        <v>322</v>
      </c>
      <c r="U5" s="28">
        <v>193</v>
      </c>
      <c r="V5" s="29">
        <v>27</v>
      </c>
      <c r="W5" s="30"/>
      <c r="X5" s="31">
        <f t="shared" si="6"/>
        <v>56.800000000000011</v>
      </c>
      <c r="Y5" s="13"/>
    </row>
    <row r="6" spans="1:25" hidden="1">
      <c r="A6" s="32" t="s">
        <v>32</v>
      </c>
      <c r="B6" s="15" t="s">
        <v>33</v>
      </c>
      <c r="C6" s="37" t="s">
        <v>34</v>
      </c>
      <c r="D6" s="17">
        <v>5</v>
      </c>
      <c r="E6" s="18">
        <v>5</v>
      </c>
      <c r="F6" s="19">
        <v>15</v>
      </c>
      <c r="G6" s="20">
        <v>15</v>
      </c>
      <c r="H6" s="21"/>
      <c r="I6" s="20">
        <v>98</v>
      </c>
      <c r="J6" s="19">
        <v>81</v>
      </c>
      <c r="K6" s="41">
        <v>1</v>
      </c>
      <c r="L6" s="20">
        <f t="shared" si="7"/>
        <v>118</v>
      </c>
      <c r="M6" s="23">
        <f t="shared" si="0"/>
        <v>101</v>
      </c>
      <c r="N6" s="35">
        <f t="shared" si="1"/>
        <v>68.64</v>
      </c>
      <c r="O6" s="35">
        <f t="shared" si="2"/>
        <v>74.88</v>
      </c>
      <c r="P6" s="35">
        <f t="shared" si="3"/>
        <v>79.040000000000006</v>
      </c>
      <c r="Q6" s="35">
        <f t="shared" si="4"/>
        <v>83.2</v>
      </c>
      <c r="R6" s="25">
        <f t="shared" si="5"/>
        <v>83.2</v>
      </c>
      <c r="S6" s="26">
        <f t="shared" si="8"/>
        <v>208</v>
      </c>
      <c r="T6" s="27">
        <v>152</v>
      </c>
      <c r="U6" s="28">
        <v>49</v>
      </c>
      <c r="V6" s="29">
        <v>7</v>
      </c>
      <c r="W6" s="30"/>
      <c r="X6" s="38">
        <f t="shared" si="6"/>
        <v>-17.799999999999997</v>
      </c>
      <c r="Y6" s="13">
        <v>1</v>
      </c>
    </row>
    <row r="7" spans="1:25" hidden="1">
      <c r="A7" s="32" t="s">
        <v>35</v>
      </c>
      <c r="B7" s="15" t="s">
        <v>35</v>
      </c>
      <c r="C7" s="39" t="s">
        <v>36</v>
      </c>
      <c r="D7" s="17">
        <v>1</v>
      </c>
      <c r="E7" s="18">
        <v>1</v>
      </c>
      <c r="F7" s="19">
        <v>11</v>
      </c>
      <c r="G7" s="20">
        <v>10</v>
      </c>
      <c r="H7" s="21"/>
      <c r="I7" s="20">
        <v>55</v>
      </c>
      <c r="J7" s="19">
        <v>48</v>
      </c>
      <c r="K7" s="22"/>
      <c r="L7" s="20">
        <f t="shared" si="7"/>
        <v>67</v>
      </c>
      <c r="M7" s="23">
        <f t="shared" si="0"/>
        <v>59</v>
      </c>
      <c r="N7" s="24">
        <f t="shared" si="1"/>
        <v>61.71</v>
      </c>
      <c r="O7" s="24">
        <f t="shared" si="2"/>
        <v>67.320000000000007</v>
      </c>
      <c r="P7" s="24">
        <f t="shared" si="3"/>
        <v>71.06</v>
      </c>
      <c r="Q7" s="24">
        <f t="shared" si="4"/>
        <v>74.800000000000011</v>
      </c>
      <c r="R7" s="25">
        <f t="shared" si="5"/>
        <v>74.800000000000011</v>
      </c>
      <c r="S7" s="26">
        <f t="shared" si="8"/>
        <v>187</v>
      </c>
      <c r="T7" s="27">
        <v>159</v>
      </c>
      <c r="U7" s="28">
        <v>28</v>
      </c>
      <c r="V7" s="29">
        <v>0</v>
      </c>
      <c r="W7" s="30"/>
      <c r="X7" s="31">
        <f t="shared" si="6"/>
        <v>15.800000000000011</v>
      </c>
      <c r="Y7" s="13"/>
    </row>
    <row r="8" spans="1:25" hidden="1">
      <c r="A8" s="32" t="s">
        <v>37</v>
      </c>
      <c r="B8" s="15" t="s">
        <v>37</v>
      </c>
      <c r="C8" s="39" t="s">
        <v>38</v>
      </c>
      <c r="D8" s="17">
        <v>2</v>
      </c>
      <c r="E8" s="18">
        <v>1</v>
      </c>
      <c r="F8" s="20">
        <v>26</v>
      </c>
      <c r="G8" s="42">
        <v>19</v>
      </c>
      <c r="H8" s="21"/>
      <c r="I8" s="20">
        <v>182</v>
      </c>
      <c r="J8" s="19">
        <v>52</v>
      </c>
      <c r="K8" s="41">
        <v>3</v>
      </c>
      <c r="L8" s="20">
        <f t="shared" si="7"/>
        <v>210</v>
      </c>
      <c r="M8" s="23">
        <f t="shared" si="0"/>
        <v>72</v>
      </c>
      <c r="N8" s="24">
        <f t="shared" si="1"/>
        <v>231</v>
      </c>
      <c r="O8" s="24">
        <f t="shared" si="2"/>
        <v>252</v>
      </c>
      <c r="P8" s="24">
        <f t="shared" si="3"/>
        <v>266</v>
      </c>
      <c r="Q8" s="24">
        <f t="shared" si="4"/>
        <v>280</v>
      </c>
      <c r="R8" s="25">
        <f t="shared" si="5"/>
        <v>280</v>
      </c>
      <c r="S8" s="26">
        <f t="shared" si="8"/>
        <v>700</v>
      </c>
      <c r="T8" s="27">
        <v>435</v>
      </c>
      <c r="U8" s="28">
        <v>233</v>
      </c>
      <c r="V8" s="29">
        <v>32</v>
      </c>
      <c r="W8" s="30"/>
      <c r="X8" s="31">
        <f t="shared" si="6"/>
        <v>208</v>
      </c>
      <c r="Y8" s="13"/>
    </row>
    <row r="9" spans="1:25" hidden="1">
      <c r="A9" s="32" t="s">
        <v>39</v>
      </c>
      <c r="B9" s="15" t="s">
        <v>39</v>
      </c>
      <c r="C9" s="43" t="s">
        <v>40</v>
      </c>
      <c r="D9" s="22">
        <v>1</v>
      </c>
      <c r="E9" s="44">
        <v>1</v>
      </c>
      <c r="F9" s="20">
        <v>32</v>
      </c>
      <c r="G9" s="20">
        <v>29</v>
      </c>
      <c r="H9" s="21"/>
      <c r="I9" s="45">
        <v>242</v>
      </c>
      <c r="J9" s="19">
        <v>81</v>
      </c>
      <c r="K9" s="40">
        <v>1</v>
      </c>
      <c r="L9" s="20">
        <f t="shared" si="7"/>
        <v>275</v>
      </c>
      <c r="M9" s="23">
        <f t="shared" si="0"/>
        <v>111</v>
      </c>
      <c r="N9" s="35">
        <f t="shared" si="1"/>
        <v>94.710000000000008</v>
      </c>
      <c r="O9" s="35">
        <f t="shared" si="2"/>
        <v>103.32000000000001</v>
      </c>
      <c r="P9" s="35">
        <f t="shared" si="3"/>
        <v>109.06</v>
      </c>
      <c r="Q9" s="24">
        <f t="shared" si="4"/>
        <v>114.80000000000001</v>
      </c>
      <c r="R9" s="25">
        <f t="shared" si="5"/>
        <v>114.80000000000001</v>
      </c>
      <c r="S9" s="26">
        <f t="shared" si="8"/>
        <v>287</v>
      </c>
      <c r="T9" s="27">
        <v>223</v>
      </c>
      <c r="U9" s="27">
        <v>55</v>
      </c>
      <c r="V9" s="29">
        <v>9</v>
      </c>
      <c r="W9" s="30"/>
      <c r="X9" s="38">
        <f t="shared" si="6"/>
        <v>3.8000000000000114</v>
      </c>
      <c r="Y9" s="46">
        <v>1</v>
      </c>
    </row>
    <row r="10" spans="1:25" hidden="1">
      <c r="A10" s="32" t="s">
        <v>41</v>
      </c>
      <c r="B10" s="15" t="s">
        <v>42</v>
      </c>
      <c r="C10" s="39" t="s">
        <v>43</v>
      </c>
      <c r="D10" s="17">
        <v>2</v>
      </c>
      <c r="E10" s="18">
        <v>2</v>
      </c>
      <c r="F10" s="19">
        <v>9</v>
      </c>
      <c r="G10" s="20">
        <v>8</v>
      </c>
      <c r="H10" s="21"/>
      <c r="I10" s="20">
        <v>54</v>
      </c>
      <c r="J10" s="19">
        <v>38</v>
      </c>
      <c r="K10" s="41">
        <v>1</v>
      </c>
      <c r="L10" s="20">
        <f t="shared" ref="L10:L65" si="9">F10+D10+I10</f>
        <v>65</v>
      </c>
      <c r="M10" s="23">
        <f t="shared" ref="M10:M15" si="10">SUM(E10,G10,J10)</f>
        <v>48</v>
      </c>
      <c r="N10" s="24">
        <f t="shared" ref="N10:N62" si="11">S10/100*33</f>
        <v>59.730000000000004</v>
      </c>
      <c r="O10" s="24">
        <f t="shared" ref="O10:O62" si="12">S10/100*36</f>
        <v>65.16</v>
      </c>
      <c r="P10" s="24">
        <f t="shared" ref="P10:P62" si="13">S10/100*38</f>
        <v>68.78</v>
      </c>
      <c r="Q10" s="24">
        <f t="shared" ref="Q10:Q62" si="14">S10/100*40</f>
        <v>72.400000000000006</v>
      </c>
      <c r="R10" s="25">
        <f t="shared" ref="R10:R62" si="15">S10/100*40</f>
        <v>72.400000000000006</v>
      </c>
      <c r="S10" s="26">
        <f t="shared" ref="S10:S62" si="16">SUM(T10:V10)</f>
        <v>181</v>
      </c>
      <c r="T10" s="36">
        <v>136</v>
      </c>
      <c r="U10" s="36">
        <v>36</v>
      </c>
      <c r="V10" s="47">
        <v>9</v>
      </c>
      <c r="W10" s="30"/>
      <c r="X10" s="31">
        <f t="shared" si="6"/>
        <v>24.400000000000006</v>
      </c>
      <c r="Y10" s="13"/>
    </row>
    <row r="11" spans="1:25" hidden="1">
      <c r="A11" s="32" t="s">
        <v>44</v>
      </c>
      <c r="B11" s="15" t="s">
        <v>45</v>
      </c>
      <c r="C11" s="39" t="s">
        <v>46</v>
      </c>
      <c r="D11" s="17">
        <v>8</v>
      </c>
      <c r="E11" s="18">
        <v>6</v>
      </c>
      <c r="F11" s="19">
        <v>59</v>
      </c>
      <c r="G11" s="20">
        <v>47</v>
      </c>
      <c r="H11" s="41">
        <v>2</v>
      </c>
      <c r="I11" s="20">
        <v>582</v>
      </c>
      <c r="J11" s="19">
        <v>405</v>
      </c>
      <c r="K11" s="41">
        <v>1</v>
      </c>
      <c r="L11" s="20">
        <f t="shared" si="9"/>
        <v>649</v>
      </c>
      <c r="M11" s="23">
        <f t="shared" si="10"/>
        <v>458</v>
      </c>
      <c r="N11" s="24">
        <f t="shared" si="11"/>
        <v>502.26000000000005</v>
      </c>
      <c r="O11" s="24">
        <f t="shared" si="12"/>
        <v>547.92000000000007</v>
      </c>
      <c r="P11" s="24">
        <f t="shared" si="13"/>
        <v>578.36</v>
      </c>
      <c r="Q11" s="24">
        <f t="shared" si="14"/>
        <v>608.80000000000007</v>
      </c>
      <c r="R11" s="25">
        <f t="shared" si="15"/>
        <v>608.80000000000007</v>
      </c>
      <c r="S11" s="26">
        <f t="shared" si="16"/>
        <v>1522</v>
      </c>
      <c r="T11" s="27">
        <v>726</v>
      </c>
      <c r="U11" s="28">
        <v>746</v>
      </c>
      <c r="V11" s="29">
        <v>50</v>
      </c>
      <c r="W11" s="30"/>
      <c r="X11" s="31">
        <f t="shared" si="6"/>
        <v>150.80000000000007</v>
      </c>
      <c r="Y11" s="13">
        <v>1</v>
      </c>
    </row>
    <row r="12" spans="1:25" hidden="1">
      <c r="A12" s="32" t="s">
        <v>47</v>
      </c>
      <c r="B12" s="15" t="s">
        <v>47</v>
      </c>
      <c r="C12" s="48" t="s">
        <v>48</v>
      </c>
      <c r="D12" s="17">
        <v>1</v>
      </c>
      <c r="E12" s="49">
        <v>1</v>
      </c>
      <c r="F12" s="19">
        <v>12</v>
      </c>
      <c r="G12" s="19">
        <v>12</v>
      </c>
      <c r="H12" s="21"/>
      <c r="I12" s="19">
        <v>76</v>
      </c>
      <c r="J12" s="19">
        <v>72</v>
      </c>
      <c r="K12" s="22"/>
      <c r="L12" s="20">
        <f t="shared" si="9"/>
        <v>89</v>
      </c>
      <c r="M12" s="23">
        <f t="shared" si="10"/>
        <v>85</v>
      </c>
      <c r="N12" s="35">
        <f t="shared" si="11"/>
        <v>82.83</v>
      </c>
      <c r="O12" s="24">
        <f t="shared" si="12"/>
        <v>90.359999999999985</v>
      </c>
      <c r="P12" s="24">
        <f t="shared" si="13"/>
        <v>95.38</v>
      </c>
      <c r="Q12" s="24">
        <f t="shared" si="14"/>
        <v>100.39999999999999</v>
      </c>
      <c r="R12" s="25">
        <f t="shared" si="15"/>
        <v>100.39999999999999</v>
      </c>
      <c r="S12" s="26">
        <v>251</v>
      </c>
      <c r="T12" s="36">
        <v>132</v>
      </c>
      <c r="U12" s="36">
        <v>109</v>
      </c>
      <c r="V12" s="47">
        <v>10</v>
      </c>
      <c r="W12" s="30"/>
      <c r="X12" s="31">
        <f t="shared" si="6"/>
        <v>15.399999999999991</v>
      </c>
      <c r="Y12" s="13"/>
    </row>
    <row r="13" spans="1:25" hidden="1">
      <c r="A13" s="32" t="s">
        <v>49</v>
      </c>
      <c r="B13" s="15" t="s">
        <v>50</v>
      </c>
      <c r="C13" s="37" t="s">
        <v>51</v>
      </c>
      <c r="D13" s="17">
        <v>3</v>
      </c>
      <c r="E13" s="18">
        <v>3</v>
      </c>
      <c r="F13" s="19">
        <v>18</v>
      </c>
      <c r="G13" s="20">
        <v>16</v>
      </c>
      <c r="H13" s="21"/>
      <c r="I13" s="19">
        <v>137</v>
      </c>
      <c r="J13" s="19">
        <v>112</v>
      </c>
      <c r="K13" s="22"/>
      <c r="L13" s="20">
        <f t="shared" si="9"/>
        <v>158</v>
      </c>
      <c r="M13" s="23">
        <f t="shared" si="10"/>
        <v>131</v>
      </c>
      <c r="N13" s="35">
        <f t="shared" si="11"/>
        <v>84.149999999999991</v>
      </c>
      <c r="O13" s="35">
        <f t="shared" si="12"/>
        <v>91.8</v>
      </c>
      <c r="P13" s="35">
        <f t="shared" si="13"/>
        <v>96.899999999999991</v>
      </c>
      <c r="Q13" s="35">
        <f t="shared" si="14"/>
        <v>102</v>
      </c>
      <c r="R13" s="25">
        <f t="shared" si="15"/>
        <v>102</v>
      </c>
      <c r="S13" s="26">
        <v>255</v>
      </c>
      <c r="T13" s="27">
        <v>138</v>
      </c>
      <c r="U13" s="28">
        <v>103</v>
      </c>
      <c r="V13" s="29">
        <v>14</v>
      </c>
      <c r="W13" s="30"/>
      <c r="X13" s="31">
        <f t="shared" si="6"/>
        <v>-29</v>
      </c>
      <c r="Y13" s="13"/>
    </row>
    <row r="14" spans="1:25" hidden="1">
      <c r="A14" s="32" t="s">
        <v>52</v>
      </c>
      <c r="B14" s="15" t="s">
        <v>53</v>
      </c>
      <c r="C14" s="39" t="s">
        <v>54</v>
      </c>
      <c r="D14" s="17">
        <v>4</v>
      </c>
      <c r="E14" s="49">
        <v>2</v>
      </c>
      <c r="F14" s="20">
        <v>27</v>
      </c>
      <c r="G14" s="20">
        <v>24</v>
      </c>
      <c r="H14" s="41">
        <v>1</v>
      </c>
      <c r="I14" s="19">
        <v>126</v>
      </c>
      <c r="J14" s="19">
        <v>96</v>
      </c>
      <c r="K14" s="41">
        <v>1</v>
      </c>
      <c r="L14" s="20">
        <f t="shared" si="9"/>
        <v>157</v>
      </c>
      <c r="M14" s="23">
        <f t="shared" si="10"/>
        <v>122</v>
      </c>
      <c r="N14" s="24">
        <f t="shared" si="11"/>
        <v>140.25</v>
      </c>
      <c r="O14" s="24">
        <f t="shared" si="12"/>
        <v>153</v>
      </c>
      <c r="P14" s="24">
        <f t="shared" si="13"/>
        <v>161.5</v>
      </c>
      <c r="Q14" s="24">
        <f t="shared" si="14"/>
        <v>170</v>
      </c>
      <c r="R14" s="25">
        <f t="shared" si="15"/>
        <v>170</v>
      </c>
      <c r="S14" s="26">
        <f t="shared" si="16"/>
        <v>425</v>
      </c>
      <c r="T14" s="27">
        <v>215</v>
      </c>
      <c r="U14" s="28">
        <v>195</v>
      </c>
      <c r="V14" s="29">
        <v>15</v>
      </c>
      <c r="W14" s="30"/>
      <c r="X14" s="31">
        <f t="shared" si="6"/>
        <v>48</v>
      </c>
      <c r="Y14" s="13"/>
    </row>
    <row r="15" spans="1:25" hidden="1">
      <c r="A15" s="32" t="s">
        <v>55</v>
      </c>
      <c r="B15" s="15" t="s">
        <v>55</v>
      </c>
      <c r="C15" s="37" t="s">
        <v>56</v>
      </c>
      <c r="D15" s="17">
        <v>2</v>
      </c>
      <c r="E15" s="50">
        <v>2</v>
      </c>
      <c r="F15" s="20">
        <v>21</v>
      </c>
      <c r="G15" s="20">
        <v>19</v>
      </c>
      <c r="H15" s="41">
        <v>2</v>
      </c>
      <c r="I15" s="19">
        <v>241</v>
      </c>
      <c r="J15" s="19">
        <v>155</v>
      </c>
      <c r="K15" s="41">
        <v>2</v>
      </c>
      <c r="L15" s="20">
        <f t="shared" si="9"/>
        <v>264</v>
      </c>
      <c r="M15" s="23">
        <f t="shared" si="10"/>
        <v>176</v>
      </c>
      <c r="N15" s="35">
        <f t="shared" si="11"/>
        <v>94.38</v>
      </c>
      <c r="O15" s="35">
        <f t="shared" si="12"/>
        <v>102.96</v>
      </c>
      <c r="P15" s="35">
        <f t="shared" si="13"/>
        <v>108.67999999999999</v>
      </c>
      <c r="Q15" s="35">
        <f t="shared" si="14"/>
        <v>114.39999999999999</v>
      </c>
      <c r="R15" s="25">
        <f t="shared" si="15"/>
        <v>114.39999999999999</v>
      </c>
      <c r="S15" s="26">
        <f t="shared" si="16"/>
        <v>286</v>
      </c>
      <c r="T15" s="27">
        <v>153</v>
      </c>
      <c r="U15" s="28">
        <v>123</v>
      </c>
      <c r="V15" s="29">
        <v>10</v>
      </c>
      <c r="W15" s="30"/>
      <c r="X15" s="31">
        <f>R15-M15</f>
        <v>-61.600000000000009</v>
      </c>
      <c r="Y15" s="13">
        <v>1</v>
      </c>
    </row>
    <row r="16" spans="1:25" hidden="1">
      <c r="A16" s="32" t="s">
        <v>57</v>
      </c>
      <c r="B16" s="15" t="s">
        <v>58</v>
      </c>
      <c r="C16" s="51" t="s">
        <v>59</v>
      </c>
      <c r="D16" s="17">
        <v>3</v>
      </c>
      <c r="E16" s="50">
        <v>3</v>
      </c>
      <c r="F16" s="52">
        <v>46</v>
      </c>
      <c r="G16" s="20">
        <v>45</v>
      </c>
      <c r="H16" s="34"/>
      <c r="I16" s="19">
        <v>556</v>
      </c>
      <c r="J16" s="52">
        <v>447</v>
      </c>
      <c r="K16" s="41">
        <v>7</v>
      </c>
      <c r="L16" s="20">
        <f t="shared" si="9"/>
        <v>605</v>
      </c>
      <c r="M16" s="53">
        <f>SUM(E16,G16,+J16)</f>
        <v>495</v>
      </c>
      <c r="N16" s="35">
        <f t="shared" si="11"/>
        <v>422.73</v>
      </c>
      <c r="O16" s="35">
        <f t="shared" si="12"/>
        <v>461.16</v>
      </c>
      <c r="P16" s="35">
        <f t="shared" si="13"/>
        <v>486.78000000000003</v>
      </c>
      <c r="Q16" s="24">
        <f t="shared" si="14"/>
        <v>512.4</v>
      </c>
      <c r="R16" s="25">
        <f t="shared" si="15"/>
        <v>512.4</v>
      </c>
      <c r="S16" s="26">
        <f t="shared" si="16"/>
        <v>1281</v>
      </c>
      <c r="T16" s="27">
        <v>601</v>
      </c>
      <c r="U16" s="28">
        <v>616</v>
      </c>
      <c r="V16" s="29">
        <v>64</v>
      </c>
      <c r="W16" s="30"/>
      <c r="X16" s="31">
        <f t="shared" si="6"/>
        <v>17.399999999999977</v>
      </c>
      <c r="Y16" s="13"/>
    </row>
    <row r="17" spans="1:25" hidden="1">
      <c r="A17" s="54" t="s">
        <v>60</v>
      </c>
      <c r="B17" s="15" t="s">
        <v>61</v>
      </c>
      <c r="C17" s="37" t="s">
        <v>62</v>
      </c>
      <c r="D17" s="17">
        <v>5</v>
      </c>
      <c r="E17" s="50">
        <v>5</v>
      </c>
      <c r="F17" s="19">
        <v>45</v>
      </c>
      <c r="G17" s="20">
        <v>42</v>
      </c>
      <c r="H17" s="21"/>
      <c r="I17" s="20">
        <v>457</v>
      </c>
      <c r="J17" s="19">
        <v>358</v>
      </c>
      <c r="K17" s="22"/>
      <c r="L17" s="20">
        <f t="shared" si="9"/>
        <v>507</v>
      </c>
      <c r="M17" s="23">
        <f t="shared" ref="M17:M62" si="17">SUM(E17,G17,J17)</f>
        <v>405</v>
      </c>
      <c r="N17" s="35">
        <f t="shared" si="11"/>
        <v>313.5</v>
      </c>
      <c r="O17" s="35">
        <f t="shared" si="12"/>
        <v>342</v>
      </c>
      <c r="P17" s="35">
        <f t="shared" si="13"/>
        <v>361</v>
      </c>
      <c r="Q17" s="35">
        <f t="shared" si="14"/>
        <v>380</v>
      </c>
      <c r="R17" s="25">
        <f t="shared" si="15"/>
        <v>380</v>
      </c>
      <c r="S17" s="26">
        <f t="shared" si="16"/>
        <v>950</v>
      </c>
      <c r="T17" s="27">
        <v>462</v>
      </c>
      <c r="U17" s="28">
        <v>417</v>
      </c>
      <c r="V17" s="29">
        <v>71</v>
      </c>
      <c r="W17" s="30"/>
      <c r="X17" s="31">
        <f t="shared" si="6"/>
        <v>-25</v>
      </c>
      <c r="Y17" s="13">
        <v>1</v>
      </c>
    </row>
    <row r="18" spans="1:25" hidden="1">
      <c r="A18" s="54" t="s">
        <v>63</v>
      </c>
      <c r="B18" s="15" t="s">
        <v>64</v>
      </c>
      <c r="C18" s="43" t="s">
        <v>65</v>
      </c>
      <c r="D18" s="17">
        <v>4</v>
      </c>
      <c r="E18" s="50">
        <v>4</v>
      </c>
      <c r="F18" s="45">
        <v>99</v>
      </c>
      <c r="G18" s="20">
        <v>59</v>
      </c>
      <c r="H18" s="41">
        <v>5</v>
      </c>
      <c r="I18" s="20">
        <v>710</v>
      </c>
      <c r="J18" s="45">
        <v>385</v>
      </c>
      <c r="K18" s="41">
        <v>8</v>
      </c>
      <c r="L18" s="20">
        <f t="shared" si="9"/>
        <v>813</v>
      </c>
      <c r="M18" s="23">
        <f t="shared" si="17"/>
        <v>448</v>
      </c>
      <c r="N18" s="35">
        <f t="shared" si="11"/>
        <v>377.52</v>
      </c>
      <c r="O18" s="35">
        <f t="shared" si="12"/>
        <v>411.84</v>
      </c>
      <c r="P18" s="35">
        <f t="shared" si="13"/>
        <v>434.71999999999997</v>
      </c>
      <c r="Q18" s="24">
        <f t="shared" si="14"/>
        <v>457.59999999999997</v>
      </c>
      <c r="R18" s="25">
        <f t="shared" si="15"/>
        <v>457.59999999999997</v>
      </c>
      <c r="S18" s="26">
        <f t="shared" si="16"/>
        <v>1144</v>
      </c>
      <c r="T18" s="36">
        <v>572</v>
      </c>
      <c r="U18" s="36">
        <v>525</v>
      </c>
      <c r="V18" s="47">
        <v>47</v>
      </c>
      <c r="W18" s="30"/>
      <c r="X18" s="31">
        <f t="shared" si="6"/>
        <v>9.5999999999999659</v>
      </c>
      <c r="Y18" s="13">
        <v>1</v>
      </c>
    </row>
    <row r="19" spans="1:25" ht="17.100000000000001" hidden="1" customHeight="1">
      <c r="A19" s="32" t="s">
        <v>66</v>
      </c>
      <c r="B19" s="15" t="s">
        <v>67</v>
      </c>
      <c r="C19" s="37" t="s">
        <v>68</v>
      </c>
      <c r="D19" s="55">
        <v>15</v>
      </c>
      <c r="E19" s="50">
        <v>14</v>
      </c>
      <c r="F19" s="20">
        <v>598</v>
      </c>
      <c r="G19" s="56">
        <v>535</v>
      </c>
      <c r="H19" s="40">
        <v>2</v>
      </c>
      <c r="I19" s="20">
        <v>8590</v>
      </c>
      <c r="J19" s="52">
        <v>6172</v>
      </c>
      <c r="K19" s="57">
        <v>53</v>
      </c>
      <c r="L19" s="20">
        <f t="shared" si="9"/>
        <v>9203</v>
      </c>
      <c r="M19" s="53">
        <f t="shared" si="17"/>
        <v>6721</v>
      </c>
      <c r="N19" s="35">
        <f t="shared" si="11"/>
        <v>4281.75</v>
      </c>
      <c r="O19" s="35">
        <f t="shared" si="12"/>
        <v>4671</v>
      </c>
      <c r="P19" s="35">
        <f t="shared" si="13"/>
        <v>4930.5</v>
      </c>
      <c r="Q19" s="35">
        <f t="shared" si="14"/>
        <v>5190</v>
      </c>
      <c r="R19" s="25">
        <f t="shared" si="15"/>
        <v>5190</v>
      </c>
      <c r="S19" s="26">
        <f t="shared" si="16"/>
        <v>12975</v>
      </c>
      <c r="T19" s="27">
        <v>7600</v>
      </c>
      <c r="U19" s="36">
        <v>4958</v>
      </c>
      <c r="V19" s="29">
        <v>417</v>
      </c>
      <c r="W19" s="30"/>
      <c r="X19" s="31">
        <f>R19-M19</f>
        <v>-1531</v>
      </c>
      <c r="Y19" s="13"/>
    </row>
    <row r="20" spans="1:25" hidden="1">
      <c r="A20" s="32" t="s">
        <v>69</v>
      </c>
      <c r="B20" s="15" t="s">
        <v>70</v>
      </c>
      <c r="C20" s="33" t="s">
        <v>71</v>
      </c>
      <c r="D20" s="17">
        <v>1</v>
      </c>
      <c r="E20" s="58">
        <v>1</v>
      </c>
      <c r="F20" s="19">
        <v>12</v>
      </c>
      <c r="G20" s="20">
        <v>12</v>
      </c>
      <c r="H20" s="21"/>
      <c r="I20" s="19">
        <v>337</v>
      </c>
      <c r="J20" s="19">
        <v>305</v>
      </c>
      <c r="K20" s="22"/>
      <c r="L20" s="20">
        <f t="shared" si="9"/>
        <v>350</v>
      </c>
      <c r="M20" s="53">
        <f t="shared" si="17"/>
        <v>318</v>
      </c>
      <c r="N20" s="35">
        <f t="shared" si="11"/>
        <v>286.77</v>
      </c>
      <c r="O20" s="24">
        <f t="shared" si="12"/>
        <v>312.83999999999997</v>
      </c>
      <c r="P20" s="24">
        <f t="shared" si="13"/>
        <v>330.21999999999997</v>
      </c>
      <c r="Q20" s="24">
        <f t="shared" si="14"/>
        <v>347.59999999999997</v>
      </c>
      <c r="R20" s="25">
        <f t="shared" si="15"/>
        <v>347.59999999999997</v>
      </c>
      <c r="S20" s="26">
        <f t="shared" si="16"/>
        <v>869</v>
      </c>
      <c r="T20" s="27">
        <v>474</v>
      </c>
      <c r="U20" s="28">
        <v>374</v>
      </c>
      <c r="V20" s="29">
        <v>21</v>
      </c>
      <c r="W20" s="30"/>
      <c r="X20" s="31">
        <f t="shared" si="6"/>
        <v>29.599999999999966</v>
      </c>
      <c r="Y20" s="13"/>
    </row>
    <row r="21" spans="1:25" hidden="1">
      <c r="A21" s="54" t="s">
        <v>72</v>
      </c>
      <c r="B21" s="15" t="s">
        <v>73</v>
      </c>
      <c r="C21" s="37" t="s">
        <v>74</v>
      </c>
      <c r="D21" s="17">
        <v>3</v>
      </c>
      <c r="E21" s="50">
        <v>3</v>
      </c>
      <c r="F21" s="19">
        <v>41</v>
      </c>
      <c r="G21" s="20">
        <v>40</v>
      </c>
      <c r="H21" s="21"/>
      <c r="I21" s="19">
        <v>565</v>
      </c>
      <c r="J21" s="19">
        <v>522</v>
      </c>
      <c r="K21" s="40">
        <v>1</v>
      </c>
      <c r="L21" s="20">
        <f t="shared" si="9"/>
        <v>609</v>
      </c>
      <c r="M21" s="23">
        <f t="shared" si="17"/>
        <v>565</v>
      </c>
      <c r="N21" s="35">
        <f t="shared" si="11"/>
        <v>410.19</v>
      </c>
      <c r="O21" s="35">
        <f t="shared" si="12"/>
        <v>447.48</v>
      </c>
      <c r="P21" s="35">
        <f t="shared" si="13"/>
        <v>472.34</v>
      </c>
      <c r="Q21" s="35">
        <f t="shared" si="14"/>
        <v>497.2</v>
      </c>
      <c r="R21" s="25">
        <f t="shared" si="15"/>
        <v>497.2</v>
      </c>
      <c r="S21" s="26">
        <f t="shared" si="16"/>
        <v>1243</v>
      </c>
      <c r="T21" s="27">
        <v>586</v>
      </c>
      <c r="U21" s="28">
        <v>590</v>
      </c>
      <c r="V21" s="29">
        <v>67</v>
      </c>
      <c r="W21" s="30"/>
      <c r="X21" s="38">
        <f>R21-M21</f>
        <v>-67.800000000000011</v>
      </c>
      <c r="Y21" s="13">
        <v>1</v>
      </c>
    </row>
    <row r="22" spans="1:25" hidden="1">
      <c r="A22" s="32" t="s">
        <v>75</v>
      </c>
      <c r="B22" s="15" t="s">
        <v>75</v>
      </c>
      <c r="C22" s="48" t="s">
        <v>76</v>
      </c>
      <c r="D22" s="17">
        <v>3</v>
      </c>
      <c r="E22" s="50">
        <v>2</v>
      </c>
      <c r="F22" s="19">
        <v>43</v>
      </c>
      <c r="G22" s="20">
        <v>41</v>
      </c>
      <c r="H22" s="21"/>
      <c r="I22" s="20">
        <v>225</v>
      </c>
      <c r="J22" s="19">
        <v>201</v>
      </c>
      <c r="K22" s="22"/>
      <c r="L22" s="20">
        <f t="shared" si="9"/>
        <v>271</v>
      </c>
      <c r="M22" s="23">
        <f t="shared" si="17"/>
        <v>244</v>
      </c>
      <c r="N22" s="35">
        <f t="shared" si="11"/>
        <v>240.57</v>
      </c>
      <c r="O22" s="24">
        <f t="shared" si="12"/>
        <v>262.44</v>
      </c>
      <c r="P22" s="24">
        <f t="shared" si="13"/>
        <v>277.02</v>
      </c>
      <c r="Q22" s="24">
        <f t="shared" si="14"/>
        <v>291.60000000000002</v>
      </c>
      <c r="R22" s="25">
        <f t="shared" si="15"/>
        <v>291.60000000000002</v>
      </c>
      <c r="S22" s="26">
        <f t="shared" si="16"/>
        <v>729</v>
      </c>
      <c r="T22" s="27">
        <v>372</v>
      </c>
      <c r="U22" s="28">
        <v>326</v>
      </c>
      <c r="V22" s="29">
        <v>31</v>
      </c>
      <c r="W22" s="30"/>
      <c r="X22" s="31">
        <f t="shared" si="6"/>
        <v>47.600000000000023</v>
      </c>
      <c r="Y22" s="13"/>
    </row>
    <row r="23" spans="1:25" hidden="1">
      <c r="A23" s="32" t="s">
        <v>77</v>
      </c>
      <c r="B23" s="59" t="s">
        <v>78</v>
      </c>
      <c r="C23" s="48" t="s">
        <v>79</v>
      </c>
      <c r="D23" s="17">
        <v>1</v>
      </c>
      <c r="E23" s="50">
        <v>1</v>
      </c>
      <c r="F23" s="19">
        <v>121</v>
      </c>
      <c r="G23" s="19">
        <v>111</v>
      </c>
      <c r="H23" s="34"/>
      <c r="I23" s="19">
        <v>1405</v>
      </c>
      <c r="J23" s="19">
        <v>1087</v>
      </c>
      <c r="K23" s="41">
        <v>9</v>
      </c>
      <c r="L23" s="20">
        <f t="shared" si="9"/>
        <v>1527</v>
      </c>
      <c r="M23" s="23">
        <f t="shared" si="17"/>
        <v>1199</v>
      </c>
      <c r="N23" s="35">
        <f t="shared" si="11"/>
        <v>1149.72</v>
      </c>
      <c r="O23" s="24">
        <f t="shared" si="12"/>
        <v>1254.2400000000002</v>
      </c>
      <c r="P23" s="24">
        <f t="shared" si="13"/>
        <v>1323.92</v>
      </c>
      <c r="Q23" s="24">
        <f t="shared" si="14"/>
        <v>1393.6000000000001</v>
      </c>
      <c r="R23" s="25">
        <f t="shared" si="15"/>
        <v>1393.6000000000001</v>
      </c>
      <c r="S23" s="26">
        <f t="shared" si="16"/>
        <v>3484</v>
      </c>
      <c r="T23" s="27">
        <v>1832</v>
      </c>
      <c r="U23" s="28">
        <v>1372</v>
      </c>
      <c r="V23" s="29">
        <v>280</v>
      </c>
      <c r="W23" s="30"/>
      <c r="X23" s="31">
        <f t="shared" si="6"/>
        <v>194.60000000000014</v>
      </c>
      <c r="Y23" s="13"/>
    </row>
    <row r="24" spans="1:25" hidden="1">
      <c r="A24" s="32" t="s">
        <v>80</v>
      </c>
      <c r="B24" s="15" t="s">
        <v>80</v>
      </c>
      <c r="C24" s="37" t="s">
        <v>81</v>
      </c>
      <c r="D24" s="17">
        <v>2</v>
      </c>
      <c r="E24" s="50">
        <v>2</v>
      </c>
      <c r="F24" s="19">
        <v>30</v>
      </c>
      <c r="G24" s="19">
        <v>28</v>
      </c>
      <c r="H24" s="21"/>
      <c r="I24" s="20">
        <v>555</v>
      </c>
      <c r="J24" s="20">
        <v>452</v>
      </c>
      <c r="K24" s="41">
        <v>3</v>
      </c>
      <c r="L24" s="20">
        <f t="shared" si="9"/>
        <v>587</v>
      </c>
      <c r="M24" s="23">
        <f t="shared" si="17"/>
        <v>482</v>
      </c>
      <c r="N24" s="35">
        <f t="shared" si="11"/>
        <v>215.16</v>
      </c>
      <c r="O24" s="35">
        <f t="shared" si="12"/>
        <v>234.71999999999997</v>
      </c>
      <c r="P24" s="35">
        <f t="shared" si="13"/>
        <v>247.76</v>
      </c>
      <c r="Q24" s="35">
        <f t="shared" si="14"/>
        <v>260.79999999999995</v>
      </c>
      <c r="R24" s="25">
        <f t="shared" si="15"/>
        <v>260.79999999999995</v>
      </c>
      <c r="S24" s="26">
        <f t="shared" si="16"/>
        <v>652</v>
      </c>
      <c r="T24" s="27">
        <v>321</v>
      </c>
      <c r="U24" s="28">
        <v>301</v>
      </c>
      <c r="V24" s="29">
        <v>30</v>
      </c>
      <c r="W24" s="30"/>
      <c r="X24" s="38">
        <f t="shared" si="6"/>
        <v>-221.20000000000005</v>
      </c>
      <c r="Y24" s="13">
        <v>1</v>
      </c>
    </row>
    <row r="25" spans="1:25" hidden="1">
      <c r="A25" s="32" t="s">
        <v>82</v>
      </c>
      <c r="B25" s="59" t="s">
        <v>83</v>
      </c>
      <c r="C25" s="48" t="s">
        <v>84</v>
      </c>
      <c r="D25" s="60">
        <v>2</v>
      </c>
      <c r="E25" s="60">
        <v>1</v>
      </c>
      <c r="F25" s="50">
        <v>20</v>
      </c>
      <c r="G25" s="50">
        <v>20</v>
      </c>
      <c r="H25" s="21"/>
      <c r="I25" s="20">
        <v>286</v>
      </c>
      <c r="J25" s="19">
        <v>201</v>
      </c>
      <c r="K25" s="41">
        <v>5</v>
      </c>
      <c r="L25" s="20">
        <f t="shared" si="9"/>
        <v>308</v>
      </c>
      <c r="M25" s="23">
        <f t="shared" si="17"/>
        <v>222</v>
      </c>
      <c r="N25" s="35">
        <f t="shared" si="11"/>
        <v>211.20000000000002</v>
      </c>
      <c r="O25" s="24">
        <f t="shared" si="12"/>
        <v>230.4</v>
      </c>
      <c r="P25" s="24">
        <f t="shared" si="13"/>
        <v>243.20000000000002</v>
      </c>
      <c r="Q25" s="24">
        <f t="shared" si="14"/>
        <v>256</v>
      </c>
      <c r="R25" s="25">
        <f t="shared" si="15"/>
        <v>256</v>
      </c>
      <c r="S25" s="26">
        <f t="shared" si="16"/>
        <v>640</v>
      </c>
      <c r="T25" s="36">
        <v>328</v>
      </c>
      <c r="U25" s="36">
        <v>278</v>
      </c>
      <c r="V25" s="47">
        <v>34</v>
      </c>
      <c r="W25" s="30"/>
      <c r="X25" s="31">
        <f t="shared" si="6"/>
        <v>34</v>
      </c>
      <c r="Y25" s="13">
        <v>1</v>
      </c>
    </row>
    <row r="26" spans="1:25" hidden="1">
      <c r="A26" s="32" t="s">
        <v>85</v>
      </c>
      <c r="B26" s="15" t="s">
        <v>86</v>
      </c>
      <c r="C26" s="37" t="s">
        <v>87</v>
      </c>
      <c r="D26" s="17">
        <v>1</v>
      </c>
      <c r="E26" s="50">
        <v>1</v>
      </c>
      <c r="F26" s="19">
        <v>12</v>
      </c>
      <c r="G26" s="45">
        <v>14</v>
      </c>
      <c r="H26" s="21"/>
      <c r="I26" s="45">
        <v>126</v>
      </c>
      <c r="J26" s="19">
        <v>104</v>
      </c>
      <c r="K26" s="61"/>
      <c r="L26" s="20">
        <f t="shared" si="9"/>
        <v>139</v>
      </c>
      <c r="M26" s="23">
        <f t="shared" si="17"/>
        <v>119</v>
      </c>
      <c r="N26" s="35">
        <f t="shared" si="11"/>
        <v>96.690000000000012</v>
      </c>
      <c r="O26" s="35">
        <f t="shared" si="12"/>
        <v>105.48</v>
      </c>
      <c r="P26" s="35">
        <f t="shared" si="13"/>
        <v>111.34</v>
      </c>
      <c r="Q26" s="35">
        <f t="shared" si="14"/>
        <v>117.2</v>
      </c>
      <c r="R26" s="25">
        <f t="shared" si="15"/>
        <v>117.2</v>
      </c>
      <c r="S26" s="26">
        <f t="shared" si="16"/>
        <v>293</v>
      </c>
      <c r="T26" s="27">
        <v>201</v>
      </c>
      <c r="U26" s="28">
        <v>80</v>
      </c>
      <c r="V26" s="29">
        <v>12</v>
      </c>
      <c r="W26" s="30"/>
      <c r="X26" s="38">
        <f t="shared" si="6"/>
        <v>-1.7999999999999972</v>
      </c>
      <c r="Y26" s="13">
        <v>1</v>
      </c>
    </row>
    <row r="27" spans="1:25" hidden="1">
      <c r="A27" s="32" t="s">
        <v>88</v>
      </c>
      <c r="B27" s="15" t="s">
        <v>89</v>
      </c>
      <c r="C27" s="62" t="s">
        <v>90</v>
      </c>
      <c r="D27" s="17">
        <v>5</v>
      </c>
      <c r="E27" s="50">
        <v>4</v>
      </c>
      <c r="F27" s="20">
        <v>50</v>
      </c>
      <c r="G27" s="20">
        <v>41</v>
      </c>
      <c r="H27" s="63"/>
      <c r="I27" s="19">
        <v>452</v>
      </c>
      <c r="J27" s="19">
        <v>215</v>
      </c>
      <c r="K27" s="57">
        <v>1</v>
      </c>
      <c r="L27" s="20">
        <f t="shared" si="9"/>
        <v>507</v>
      </c>
      <c r="M27" s="23">
        <f t="shared" si="17"/>
        <v>260</v>
      </c>
      <c r="N27" s="35">
        <f t="shared" si="11"/>
        <v>220.10999999999999</v>
      </c>
      <c r="O27" s="35">
        <f t="shared" si="12"/>
        <v>240.12</v>
      </c>
      <c r="P27" s="35">
        <f t="shared" si="13"/>
        <v>253.46</v>
      </c>
      <c r="Q27" s="24">
        <f t="shared" si="14"/>
        <v>266.8</v>
      </c>
      <c r="R27" s="25">
        <f t="shared" si="15"/>
        <v>266.8</v>
      </c>
      <c r="S27" s="26">
        <v>667</v>
      </c>
      <c r="T27" s="36">
        <v>424</v>
      </c>
      <c r="U27" s="36">
        <v>233</v>
      </c>
      <c r="V27" s="47">
        <v>10</v>
      </c>
      <c r="W27" s="30"/>
      <c r="X27" s="31">
        <f t="shared" si="6"/>
        <v>6.8000000000000114</v>
      </c>
      <c r="Y27" s="13"/>
    </row>
    <row r="28" spans="1:25" hidden="1">
      <c r="A28" s="32" t="s">
        <v>91</v>
      </c>
      <c r="B28" s="15" t="s">
        <v>91</v>
      </c>
      <c r="C28" s="37" t="s">
        <v>92</v>
      </c>
      <c r="D28" s="17">
        <v>6</v>
      </c>
      <c r="E28" s="50">
        <v>5</v>
      </c>
      <c r="F28" s="19">
        <v>29</v>
      </c>
      <c r="G28" s="45">
        <v>24</v>
      </c>
      <c r="H28" s="64"/>
      <c r="I28" s="65">
        <v>468</v>
      </c>
      <c r="J28" s="52">
        <v>369</v>
      </c>
      <c r="K28" s="57">
        <v>4</v>
      </c>
      <c r="L28" s="20">
        <f t="shared" si="9"/>
        <v>503</v>
      </c>
      <c r="M28" s="23">
        <f t="shared" si="17"/>
        <v>398</v>
      </c>
      <c r="N28" s="35">
        <f t="shared" si="11"/>
        <v>204.93</v>
      </c>
      <c r="O28" s="35">
        <f t="shared" si="12"/>
        <v>223.56</v>
      </c>
      <c r="P28" s="35">
        <f t="shared" si="13"/>
        <v>235.98</v>
      </c>
      <c r="Q28" s="35">
        <f t="shared" si="14"/>
        <v>248.4</v>
      </c>
      <c r="R28" s="25">
        <f t="shared" si="15"/>
        <v>248.4</v>
      </c>
      <c r="S28" s="26">
        <f t="shared" si="16"/>
        <v>621</v>
      </c>
      <c r="T28" s="27">
        <v>465</v>
      </c>
      <c r="U28" s="28">
        <v>149</v>
      </c>
      <c r="V28" s="29">
        <v>7</v>
      </c>
      <c r="W28" s="30"/>
      <c r="X28" s="38">
        <f t="shared" si="6"/>
        <v>-149.6</v>
      </c>
      <c r="Y28" s="13">
        <v>1</v>
      </c>
    </row>
    <row r="29" spans="1:25" hidden="1">
      <c r="A29" s="32" t="s">
        <v>93</v>
      </c>
      <c r="B29" s="15" t="s">
        <v>94</v>
      </c>
      <c r="C29" s="48" t="s">
        <v>95</v>
      </c>
      <c r="D29" s="17">
        <v>2</v>
      </c>
      <c r="E29" s="50">
        <v>2</v>
      </c>
      <c r="F29" s="19">
        <v>45</v>
      </c>
      <c r="G29" s="20">
        <v>38</v>
      </c>
      <c r="H29" s="57">
        <v>2</v>
      </c>
      <c r="I29" s="65">
        <v>185</v>
      </c>
      <c r="J29" s="19">
        <v>133</v>
      </c>
      <c r="K29" s="57">
        <v>9</v>
      </c>
      <c r="L29" s="20">
        <f t="shared" si="9"/>
        <v>232</v>
      </c>
      <c r="M29" s="23">
        <f t="shared" si="17"/>
        <v>173</v>
      </c>
      <c r="N29" s="35">
        <f t="shared" si="11"/>
        <v>163.02000000000001</v>
      </c>
      <c r="O29" s="24">
        <f t="shared" si="12"/>
        <v>177.84</v>
      </c>
      <c r="P29" s="24">
        <f t="shared" si="13"/>
        <v>187.72000000000003</v>
      </c>
      <c r="Q29" s="24">
        <f t="shared" si="14"/>
        <v>197.60000000000002</v>
      </c>
      <c r="R29" s="25">
        <f t="shared" si="15"/>
        <v>197.60000000000002</v>
      </c>
      <c r="S29" s="26">
        <f t="shared" si="16"/>
        <v>494</v>
      </c>
      <c r="T29" s="36">
        <v>376</v>
      </c>
      <c r="U29" s="66">
        <v>87</v>
      </c>
      <c r="V29" s="47">
        <v>31</v>
      </c>
      <c r="W29" s="30"/>
      <c r="X29" s="31">
        <f t="shared" si="6"/>
        <v>24.600000000000023</v>
      </c>
      <c r="Y29" s="13"/>
    </row>
    <row r="30" spans="1:25" hidden="1">
      <c r="A30" s="32" t="s">
        <v>96</v>
      </c>
      <c r="B30" s="15" t="s">
        <v>96</v>
      </c>
      <c r="C30" s="37" t="s">
        <v>97</v>
      </c>
      <c r="D30" s="17">
        <v>3</v>
      </c>
      <c r="E30" s="50">
        <v>2</v>
      </c>
      <c r="F30" s="19">
        <v>18</v>
      </c>
      <c r="G30" s="20">
        <v>16</v>
      </c>
      <c r="H30" s="21"/>
      <c r="I30" s="19">
        <v>229</v>
      </c>
      <c r="J30" s="19">
        <v>133</v>
      </c>
      <c r="K30" s="41">
        <v>1</v>
      </c>
      <c r="L30" s="20">
        <f t="shared" si="9"/>
        <v>250</v>
      </c>
      <c r="M30" s="23">
        <f t="shared" si="17"/>
        <v>151</v>
      </c>
      <c r="N30" s="35">
        <f t="shared" si="11"/>
        <v>99</v>
      </c>
      <c r="O30" s="35">
        <f t="shared" si="12"/>
        <v>108</v>
      </c>
      <c r="P30" s="35">
        <f t="shared" si="13"/>
        <v>114</v>
      </c>
      <c r="Q30" s="35">
        <f t="shared" si="14"/>
        <v>120</v>
      </c>
      <c r="R30" s="25">
        <f t="shared" si="15"/>
        <v>120</v>
      </c>
      <c r="S30" s="26">
        <f t="shared" si="16"/>
        <v>300</v>
      </c>
      <c r="T30" s="27">
        <v>243</v>
      </c>
      <c r="U30" s="28">
        <v>47</v>
      </c>
      <c r="V30" s="29">
        <v>10</v>
      </c>
      <c r="W30" s="30"/>
      <c r="X30" s="38">
        <f t="shared" si="6"/>
        <v>-31</v>
      </c>
      <c r="Y30" s="13">
        <v>1</v>
      </c>
    </row>
    <row r="31" spans="1:25" hidden="1">
      <c r="A31" s="32" t="s">
        <v>98</v>
      </c>
      <c r="B31" s="15" t="s">
        <v>98</v>
      </c>
      <c r="C31" s="39" t="s">
        <v>99</v>
      </c>
      <c r="D31" s="17">
        <v>4</v>
      </c>
      <c r="E31" s="50">
        <v>4</v>
      </c>
      <c r="F31" s="19">
        <v>21</v>
      </c>
      <c r="G31" s="20">
        <v>19</v>
      </c>
      <c r="H31" s="21"/>
      <c r="I31" s="19">
        <v>132</v>
      </c>
      <c r="J31" s="19">
        <v>77</v>
      </c>
      <c r="K31" s="41">
        <v>2</v>
      </c>
      <c r="L31" s="20">
        <f t="shared" si="9"/>
        <v>157</v>
      </c>
      <c r="M31" s="23">
        <f t="shared" si="17"/>
        <v>100</v>
      </c>
      <c r="N31" s="24">
        <f t="shared" si="11"/>
        <v>128.69999999999999</v>
      </c>
      <c r="O31" s="24">
        <f t="shared" si="12"/>
        <v>140.4</v>
      </c>
      <c r="P31" s="24">
        <f t="shared" si="13"/>
        <v>148.19999999999999</v>
      </c>
      <c r="Q31" s="24">
        <f t="shared" si="14"/>
        <v>156</v>
      </c>
      <c r="R31" s="25">
        <f t="shared" si="15"/>
        <v>156</v>
      </c>
      <c r="S31" s="26">
        <f t="shared" si="16"/>
        <v>390</v>
      </c>
      <c r="T31" s="27">
        <v>301</v>
      </c>
      <c r="U31" s="28">
        <v>84</v>
      </c>
      <c r="V31" s="29">
        <v>5</v>
      </c>
      <c r="W31" s="30"/>
      <c r="X31" s="31">
        <f t="shared" si="6"/>
        <v>56</v>
      </c>
      <c r="Y31" s="13"/>
    </row>
    <row r="32" spans="1:25" hidden="1">
      <c r="A32" s="32" t="s">
        <v>100</v>
      </c>
      <c r="B32" s="67" t="s">
        <v>101</v>
      </c>
      <c r="C32" s="37" t="s">
        <v>102</v>
      </c>
      <c r="D32" s="17">
        <v>3</v>
      </c>
      <c r="E32" s="50">
        <v>3</v>
      </c>
      <c r="F32" s="19">
        <v>35</v>
      </c>
      <c r="G32" s="45">
        <v>36</v>
      </c>
      <c r="H32" s="68">
        <v>3</v>
      </c>
      <c r="I32" s="65">
        <v>265</v>
      </c>
      <c r="J32" s="19">
        <v>204</v>
      </c>
      <c r="K32" s="41">
        <v>1</v>
      </c>
      <c r="L32" s="20">
        <f t="shared" si="9"/>
        <v>303</v>
      </c>
      <c r="M32" s="23">
        <f t="shared" si="17"/>
        <v>243</v>
      </c>
      <c r="N32" s="35">
        <f t="shared" si="11"/>
        <v>129.35999999999999</v>
      </c>
      <c r="O32" s="35">
        <f t="shared" si="12"/>
        <v>141.12</v>
      </c>
      <c r="P32" s="35">
        <f t="shared" si="13"/>
        <v>148.96</v>
      </c>
      <c r="Q32" s="35">
        <f t="shared" si="14"/>
        <v>156.80000000000001</v>
      </c>
      <c r="R32" s="25">
        <f t="shared" si="15"/>
        <v>156.80000000000001</v>
      </c>
      <c r="S32" s="26">
        <f t="shared" si="16"/>
        <v>392</v>
      </c>
      <c r="T32" s="27">
        <v>298</v>
      </c>
      <c r="U32" s="28">
        <v>88</v>
      </c>
      <c r="V32" s="29">
        <v>6</v>
      </c>
      <c r="W32" s="30"/>
      <c r="X32" s="38">
        <f t="shared" si="6"/>
        <v>-86.199999999999989</v>
      </c>
      <c r="Y32" s="13">
        <v>1</v>
      </c>
    </row>
    <row r="33" spans="1:25" hidden="1">
      <c r="A33" s="32" t="s">
        <v>103</v>
      </c>
      <c r="B33" s="67" t="s">
        <v>103</v>
      </c>
      <c r="C33" s="37" t="s">
        <v>104</v>
      </c>
      <c r="D33" s="17">
        <v>3</v>
      </c>
      <c r="E33" s="50">
        <v>3</v>
      </c>
      <c r="F33" s="19">
        <v>23</v>
      </c>
      <c r="G33" s="20">
        <v>23</v>
      </c>
      <c r="H33" s="21"/>
      <c r="I33" s="20">
        <v>136</v>
      </c>
      <c r="J33" s="19">
        <v>97</v>
      </c>
      <c r="K33" s="22"/>
      <c r="L33" s="20">
        <f t="shared" si="9"/>
        <v>162</v>
      </c>
      <c r="M33" s="23">
        <f t="shared" si="17"/>
        <v>123</v>
      </c>
      <c r="N33" s="35">
        <f t="shared" si="11"/>
        <v>74.58</v>
      </c>
      <c r="O33" s="35">
        <f t="shared" si="12"/>
        <v>81.359999999999985</v>
      </c>
      <c r="P33" s="35">
        <f t="shared" si="13"/>
        <v>85.88</v>
      </c>
      <c r="Q33" s="35">
        <f t="shared" si="14"/>
        <v>90.399999999999991</v>
      </c>
      <c r="R33" s="25">
        <f t="shared" si="15"/>
        <v>90.399999999999991</v>
      </c>
      <c r="S33" s="26">
        <v>226</v>
      </c>
      <c r="T33" s="27">
        <v>173</v>
      </c>
      <c r="U33" s="28">
        <v>46</v>
      </c>
      <c r="V33" s="29">
        <v>7</v>
      </c>
      <c r="W33" s="30"/>
      <c r="X33" s="31">
        <f t="shared" si="6"/>
        <v>-32.600000000000009</v>
      </c>
      <c r="Y33" s="13">
        <v>1</v>
      </c>
    </row>
    <row r="34" spans="1:25" hidden="1">
      <c r="A34" s="32" t="s">
        <v>105</v>
      </c>
      <c r="B34" s="67" t="s">
        <v>106</v>
      </c>
      <c r="C34" s="37" t="s">
        <v>107</v>
      </c>
      <c r="D34" s="17">
        <v>1</v>
      </c>
      <c r="E34" s="50">
        <v>1</v>
      </c>
      <c r="F34" s="20">
        <v>32</v>
      </c>
      <c r="G34" s="20">
        <v>27</v>
      </c>
      <c r="H34" s="57">
        <v>1</v>
      </c>
      <c r="I34" s="20">
        <v>402</v>
      </c>
      <c r="J34" s="19">
        <v>300</v>
      </c>
      <c r="K34" s="61"/>
      <c r="L34" s="20">
        <f t="shared" si="9"/>
        <v>435</v>
      </c>
      <c r="M34" s="23">
        <f t="shared" si="17"/>
        <v>328</v>
      </c>
      <c r="N34" s="35">
        <f t="shared" si="11"/>
        <v>159.39000000000001</v>
      </c>
      <c r="O34" s="35">
        <f t="shared" si="12"/>
        <v>173.88</v>
      </c>
      <c r="P34" s="35">
        <f t="shared" si="13"/>
        <v>183.54</v>
      </c>
      <c r="Q34" s="35">
        <f t="shared" si="14"/>
        <v>193.2</v>
      </c>
      <c r="R34" s="25">
        <f t="shared" si="15"/>
        <v>193.2</v>
      </c>
      <c r="S34" s="26">
        <f t="shared" si="16"/>
        <v>483</v>
      </c>
      <c r="T34" s="27">
        <v>344</v>
      </c>
      <c r="U34" s="28">
        <v>127</v>
      </c>
      <c r="V34" s="29">
        <v>12</v>
      </c>
      <c r="W34" s="30"/>
      <c r="X34" s="38">
        <f t="shared" si="6"/>
        <v>-134.80000000000001</v>
      </c>
      <c r="Y34" s="13">
        <v>1</v>
      </c>
    </row>
    <row r="35" spans="1:25" hidden="1">
      <c r="A35" s="32" t="s">
        <v>108</v>
      </c>
      <c r="B35" s="67" t="s">
        <v>109</v>
      </c>
      <c r="C35" s="39" t="s">
        <v>110</v>
      </c>
      <c r="D35" s="17">
        <v>2</v>
      </c>
      <c r="E35" s="58">
        <v>2</v>
      </c>
      <c r="F35" s="19">
        <v>27</v>
      </c>
      <c r="G35" s="20">
        <v>25</v>
      </c>
      <c r="H35" s="21"/>
      <c r="I35" s="20">
        <v>169</v>
      </c>
      <c r="J35" s="19">
        <v>101</v>
      </c>
      <c r="K35" s="41">
        <v>5</v>
      </c>
      <c r="L35" s="20">
        <f t="shared" si="9"/>
        <v>198</v>
      </c>
      <c r="M35" s="23">
        <f t="shared" si="17"/>
        <v>128</v>
      </c>
      <c r="N35" s="24">
        <f t="shared" si="11"/>
        <v>137.60999999999999</v>
      </c>
      <c r="O35" s="24">
        <f t="shared" si="12"/>
        <v>150.12</v>
      </c>
      <c r="P35" s="24">
        <f t="shared" si="13"/>
        <v>158.46</v>
      </c>
      <c r="Q35" s="24">
        <f t="shared" si="14"/>
        <v>166.8</v>
      </c>
      <c r="R35" s="25">
        <f t="shared" si="15"/>
        <v>166.8</v>
      </c>
      <c r="S35" s="26">
        <f t="shared" si="16"/>
        <v>417</v>
      </c>
      <c r="T35" s="27">
        <v>309</v>
      </c>
      <c r="U35" s="28">
        <v>80</v>
      </c>
      <c r="V35" s="29">
        <v>28</v>
      </c>
      <c r="W35" s="30"/>
      <c r="X35" s="31">
        <f t="shared" si="6"/>
        <v>38.800000000000011</v>
      </c>
      <c r="Y35" s="13"/>
    </row>
    <row r="36" spans="1:25" hidden="1">
      <c r="A36" s="69" t="s">
        <v>111</v>
      </c>
      <c r="B36" s="15" t="s">
        <v>112</v>
      </c>
      <c r="C36" s="37" t="s">
        <v>113</v>
      </c>
      <c r="D36" s="17">
        <v>2</v>
      </c>
      <c r="E36" s="50">
        <v>2</v>
      </c>
      <c r="F36" s="19">
        <v>11</v>
      </c>
      <c r="G36" s="20">
        <v>11</v>
      </c>
      <c r="H36" s="21"/>
      <c r="I36" s="19">
        <v>279</v>
      </c>
      <c r="J36" s="19">
        <v>191</v>
      </c>
      <c r="K36" s="41">
        <v>2</v>
      </c>
      <c r="L36" s="20">
        <f t="shared" si="9"/>
        <v>292</v>
      </c>
      <c r="M36" s="23">
        <f t="shared" si="17"/>
        <v>204</v>
      </c>
      <c r="N36" s="35">
        <f t="shared" si="11"/>
        <v>142.89000000000001</v>
      </c>
      <c r="O36" s="35">
        <f t="shared" si="12"/>
        <v>155.88</v>
      </c>
      <c r="P36" s="35">
        <f t="shared" si="13"/>
        <v>164.54</v>
      </c>
      <c r="Q36" s="35">
        <f t="shared" si="14"/>
        <v>173.2</v>
      </c>
      <c r="R36" s="25">
        <f t="shared" si="15"/>
        <v>173.2</v>
      </c>
      <c r="S36" s="26">
        <f t="shared" si="16"/>
        <v>433</v>
      </c>
      <c r="T36" s="36">
        <v>227</v>
      </c>
      <c r="U36" s="66">
        <v>143</v>
      </c>
      <c r="V36" s="47">
        <v>63</v>
      </c>
      <c r="W36" s="30"/>
      <c r="X36" s="31">
        <f t="shared" si="6"/>
        <v>-30.800000000000011</v>
      </c>
      <c r="Y36" s="13"/>
    </row>
    <row r="37" spans="1:25" hidden="1">
      <c r="A37" s="69" t="s">
        <v>111</v>
      </c>
      <c r="B37" s="15" t="s">
        <v>114</v>
      </c>
      <c r="C37" s="39" t="s">
        <v>115</v>
      </c>
      <c r="D37" s="17">
        <v>1</v>
      </c>
      <c r="E37" s="50">
        <v>1</v>
      </c>
      <c r="F37" s="19">
        <v>8</v>
      </c>
      <c r="G37" s="20">
        <v>8</v>
      </c>
      <c r="H37" s="21"/>
      <c r="I37" s="20">
        <v>67</v>
      </c>
      <c r="J37" s="19">
        <v>55</v>
      </c>
      <c r="K37" s="41">
        <v>1</v>
      </c>
      <c r="L37" s="20">
        <f t="shared" si="9"/>
        <v>76</v>
      </c>
      <c r="M37" s="23">
        <f t="shared" si="17"/>
        <v>64</v>
      </c>
      <c r="N37" s="24">
        <f t="shared" si="11"/>
        <v>66.989999999999995</v>
      </c>
      <c r="O37" s="24">
        <f t="shared" si="12"/>
        <v>73.08</v>
      </c>
      <c r="P37" s="24">
        <f t="shared" si="13"/>
        <v>77.139999999999986</v>
      </c>
      <c r="Q37" s="24">
        <f t="shared" si="14"/>
        <v>81.199999999999989</v>
      </c>
      <c r="R37" s="25">
        <f t="shared" si="15"/>
        <v>81.199999999999989</v>
      </c>
      <c r="S37" s="26">
        <f t="shared" si="16"/>
        <v>203</v>
      </c>
      <c r="T37" s="36">
        <v>160</v>
      </c>
      <c r="U37" s="66">
        <v>43</v>
      </c>
      <c r="V37" s="47">
        <v>0</v>
      </c>
      <c r="W37" s="30"/>
      <c r="X37" s="31">
        <f t="shared" si="6"/>
        <v>17.199999999999989</v>
      </c>
      <c r="Y37" s="13"/>
    </row>
    <row r="38" spans="1:25" hidden="1">
      <c r="A38" s="69" t="s">
        <v>111</v>
      </c>
      <c r="B38" s="15" t="s">
        <v>114</v>
      </c>
      <c r="C38" s="48" t="s">
        <v>116</v>
      </c>
      <c r="D38" s="55">
        <v>1</v>
      </c>
      <c r="E38" s="50">
        <v>1</v>
      </c>
      <c r="F38" s="20">
        <v>30</v>
      </c>
      <c r="G38" s="20">
        <v>30</v>
      </c>
      <c r="H38" s="21"/>
      <c r="I38" s="20">
        <v>97</v>
      </c>
      <c r="J38" s="19">
        <v>76</v>
      </c>
      <c r="K38" s="61"/>
      <c r="L38" s="20">
        <f t="shared" si="9"/>
        <v>128</v>
      </c>
      <c r="M38" s="23">
        <f t="shared" si="17"/>
        <v>107</v>
      </c>
      <c r="N38" s="35">
        <f t="shared" si="11"/>
        <v>104.28</v>
      </c>
      <c r="O38" s="24">
        <f t="shared" si="12"/>
        <v>113.76</v>
      </c>
      <c r="P38" s="24">
        <f t="shared" si="13"/>
        <v>120.08000000000001</v>
      </c>
      <c r="Q38" s="24">
        <f t="shared" si="14"/>
        <v>126.4</v>
      </c>
      <c r="R38" s="25">
        <f t="shared" si="15"/>
        <v>126.4</v>
      </c>
      <c r="S38" s="26">
        <v>316</v>
      </c>
      <c r="T38" s="36">
        <v>233</v>
      </c>
      <c r="U38" s="66">
        <v>69</v>
      </c>
      <c r="V38" s="47">
        <v>14</v>
      </c>
      <c r="W38" s="70"/>
      <c r="X38" s="31">
        <f t="shared" si="6"/>
        <v>19.400000000000006</v>
      </c>
      <c r="Y38" s="13"/>
    </row>
    <row r="39" spans="1:25" hidden="1">
      <c r="A39" s="69" t="s">
        <v>117</v>
      </c>
      <c r="B39" s="15" t="s">
        <v>118</v>
      </c>
      <c r="C39" s="37" t="s">
        <v>119</v>
      </c>
      <c r="D39" s="55">
        <v>2</v>
      </c>
      <c r="E39" s="50">
        <v>2</v>
      </c>
      <c r="F39" s="19">
        <v>47</v>
      </c>
      <c r="G39" s="20">
        <v>43</v>
      </c>
      <c r="H39" s="34"/>
      <c r="I39" s="20">
        <v>494</v>
      </c>
      <c r="J39" s="19">
        <v>301</v>
      </c>
      <c r="K39" s="41">
        <v>1</v>
      </c>
      <c r="L39" s="20">
        <f t="shared" si="9"/>
        <v>543</v>
      </c>
      <c r="M39" s="23">
        <f t="shared" si="17"/>
        <v>346</v>
      </c>
      <c r="N39" s="35">
        <f t="shared" si="11"/>
        <v>285.12</v>
      </c>
      <c r="O39" s="35">
        <f t="shared" si="12"/>
        <v>311.04000000000002</v>
      </c>
      <c r="P39" s="35">
        <f t="shared" si="13"/>
        <v>328.32000000000005</v>
      </c>
      <c r="Q39" s="35">
        <f t="shared" si="14"/>
        <v>345.6</v>
      </c>
      <c r="R39" s="25">
        <f t="shared" si="15"/>
        <v>345.6</v>
      </c>
      <c r="S39" s="26">
        <f t="shared" si="16"/>
        <v>864</v>
      </c>
      <c r="T39" s="27">
        <v>599</v>
      </c>
      <c r="U39" s="28">
        <v>222</v>
      </c>
      <c r="V39" s="27">
        <v>43</v>
      </c>
      <c r="W39" s="30"/>
      <c r="X39" s="31">
        <f t="shared" si="6"/>
        <v>-0.39999999999997726</v>
      </c>
      <c r="Y39" s="13"/>
    </row>
    <row r="40" spans="1:25" hidden="1">
      <c r="A40" s="69" t="s">
        <v>117</v>
      </c>
      <c r="B40" s="15" t="s">
        <v>120</v>
      </c>
      <c r="C40" s="48" t="s">
        <v>121</v>
      </c>
      <c r="D40" s="17">
        <v>3</v>
      </c>
      <c r="E40" s="50">
        <v>3</v>
      </c>
      <c r="F40" s="20">
        <v>20</v>
      </c>
      <c r="G40" s="20">
        <v>17</v>
      </c>
      <c r="H40" s="34"/>
      <c r="I40" s="20">
        <v>150</v>
      </c>
      <c r="J40" s="19">
        <v>72</v>
      </c>
      <c r="K40" s="41">
        <v>12</v>
      </c>
      <c r="L40" s="20">
        <f t="shared" si="9"/>
        <v>173</v>
      </c>
      <c r="M40" s="23">
        <f t="shared" si="17"/>
        <v>92</v>
      </c>
      <c r="N40" s="35">
        <f t="shared" si="11"/>
        <v>90.42</v>
      </c>
      <c r="O40" s="24">
        <f t="shared" si="12"/>
        <v>98.640000000000015</v>
      </c>
      <c r="P40" s="24">
        <f t="shared" si="13"/>
        <v>104.12</v>
      </c>
      <c r="Q40" s="24">
        <f t="shared" si="14"/>
        <v>109.60000000000001</v>
      </c>
      <c r="R40" s="25">
        <f t="shared" si="15"/>
        <v>109.60000000000001</v>
      </c>
      <c r="S40" s="26">
        <f t="shared" si="16"/>
        <v>274</v>
      </c>
      <c r="T40" s="27">
        <v>201</v>
      </c>
      <c r="U40" s="28">
        <v>66</v>
      </c>
      <c r="V40" s="29">
        <v>7</v>
      </c>
      <c r="W40" s="30"/>
      <c r="X40" s="31">
        <f t="shared" si="6"/>
        <v>17.600000000000009</v>
      </c>
      <c r="Y40" s="13">
        <v>1</v>
      </c>
    </row>
    <row r="41" spans="1:25" hidden="1">
      <c r="A41" s="69" t="s">
        <v>117</v>
      </c>
      <c r="B41" s="15" t="s">
        <v>122</v>
      </c>
      <c r="C41" s="37" t="s">
        <v>123</v>
      </c>
      <c r="D41" s="17">
        <v>1</v>
      </c>
      <c r="E41" s="50">
        <v>1</v>
      </c>
      <c r="F41" s="19">
        <v>24</v>
      </c>
      <c r="G41" s="19">
        <v>22</v>
      </c>
      <c r="H41" s="21"/>
      <c r="I41" s="19">
        <v>331</v>
      </c>
      <c r="J41" s="19">
        <v>311</v>
      </c>
      <c r="K41" s="61"/>
      <c r="L41" s="20">
        <f t="shared" si="9"/>
        <v>356</v>
      </c>
      <c r="M41" s="23">
        <f t="shared" si="17"/>
        <v>334</v>
      </c>
      <c r="N41" s="35">
        <f t="shared" si="11"/>
        <v>191.4</v>
      </c>
      <c r="O41" s="35">
        <f t="shared" si="12"/>
        <v>208.79999999999998</v>
      </c>
      <c r="P41" s="35">
        <f t="shared" si="13"/>
        <v>220.4</v>
      </c>
      <c r="Q41" s="35">
        <f t="shared" si="14"/>
        <v>232</v>
      </c>
      <c r="R41" s="25">
        <f t="shared" si="15"/>
        <v>232</v>
      </c>
      <c r="S41" s="26">
        <f t="shared" si="16"/>
        <v>580</v>
      </c>
      <c r="T41" s="36">
        <v>452</v>
      </c>
      <c r="U41" s="66">
        <v>112</v>
      </c>
      <c r="V41" s="47">
        <v>16</v>
      </c>
      <c r="W41" s="30"/>
      <c r="X41" s="31">
        <f t="shared" si="6"/>
        <v>-102</v>
      </c>
      <c r="Y41" s="13"/>
    </row>
    <row r="42" spans="1:25" ht="13.5" customHeight="1">
      <c r="A42" s="69" t="s">
        <v>124</v>
      </c>
      <c r="B42" s="15" t="s">
        <v>125</v>
      </c>
      <c r="C42" s="37" t="s">
        <v>126</v>
      </c>
      <c r="D42" s="17">
        <v>1</v>
      </c>
      <c r="E42" s="58">
        <v>1</v>
      </c>
      <c r="F42" s="19">
        <v>15</v>
      </c>
      <c r="G42" s="20">
        <v>15</v>
      </c>
      <c r="H42" s="21"/>
      <c r="I42" s="20">
        <v>148</v>
      </c>
      <c r="J42" s="19">
        <v>136</v>
      </c>
      <c r="K42" s="61"/>
      <c r="L42" s="20">
        <f t="shared" si="9"/>
        <v>164</v>
      </c>
      <c r="M42" s="23">
        <f t="shared" si="17"/>
        <v>152</v>
      </c>
      <c r="N42" s="35">
        <f t="shared" si="11"/>
        <v>79.86</v>
      </c>
      <c r="O42" s="35">
        <f t="shared" si="12"/>
        <v>87.12</v>
      </c>
      <c r="P42" s="35">
        <f t="shared" si="13"/>
        <v>91.96</v>
      </c>
      <c r="Q42" s="35">
        <f t="shared" si="14"/>
        <v>96.8</v>
      </c>
      <c r="R42" s="25">
        <f t="shared" si="15"/>
        <v>96.8</v>
      </c>
      <c r="S42" s="26">
        <f t="shared" si="16"/>
        <v>242</v>
      </c>
      <c r="T42" s="36">
        <v>160</v>
      </c>
      <c r="U42" s="66">
        <v>75</v>
      </c>
      <c r="V42" s="47">
        <v>7</v>
      </c>
      <c r="W42" s="30"/>
      <c r="X42" s="38">
        <f t="shared" si="6"/>
        <v>-55.2</v>
      </c>
      <c r="Y42" s="13">
        <v>1</v>
      </c>
    </row>
    <row r="43" spans="1:25" hidden="1">
      <c r="A43" s="69" t="s">
        <v>124</v>
      </c>
      <c r="B43" s="15" t="s">
        <v>127</v>
      </c>
      <c r="C43" s="37" t="s">
        <v>128</v>
      </c>
      <c r="D43" s="17">
        <v>4</v>
      </c>
      <c r="E43" s="58">
        <v>4</v>
      </c>
      <c r="F43" s="19">
        <v>62</v>
      </c>
      <c r="G43" s="20">
        <v>58</v>
      </c>
      <c r="H43" s="21"/>
      <c r="I43" s="19">
        <v>210</v>
      </c>
      <c r="J43" s="19">
        <v>195</v>
      </c>
      <c r="K43" s="61"/>
      <c r="L43" s="20">
        <f t="shared" si="9"/>
        <v>276</v>
      </c>
      <c r="M43" s="23">
        <f t="shared" si="17"/>
        <v>257</v>
      </c>
      <c r="N43" s="35">
        <f t="shared" si="11"/>
        <v>147.18</v>
      </c>
      <c r="O43" s="35">
        <f t="shared" si="12"/>
        <v>160.56</v>
      </c>
      <c r="P43" s="35">
        <f t="shared" si="13"/>
        <v>169.48</v>
      </c>
      <c r="Q43" s="35">
        <f t="shared" si="14"/>
        <v>178.4</v>
      </c>
      <c r="R43" s="25">
        <f t="shared" si="15"/>
        <v>178.4</v>
      </c>
      <c r="S43" s="26">
        <f t="shared" si="16"/>
        <v>446</v>
      </c>
      <c r="T43" s="27">
        <v>300</v>
      </c>
      <c r="U43" s="28">
        <v>136</v>
      </c>
      <c r="V43" s="29">
        <v>10</v>
      </c>
      <c r="W43" s="30"/>
      <c r="X43" s="38">
        <f t="shared" si="6"/>
        <v>-78.599999999999994</v>
      </c>
      <c r="Y43" s="13">
        <v>1</v>
      </c>
    </row>
    <row r="44" spans="1:25" hidden="1">
      <c r="A44" s="69" t="s">
        <v>124</v>
      </c>
      <c r="B44" s="15" t="s">
        <v>129</v>
      </c>
      <c r="C44" s="48" t="s">
        <v>130</v>
      </c>
      <c r="D44" s="17">
        <v>2</v>
      </c>
      <c r="E44" s="50">
        <v>2</v>
      </c>
      <c r="F44" s="19">
        <v>28</v>
      </c>
      <c r="G44" s="20">
        <v>24</v>
      </c>
      <c r="H44" s="21"/>
      <c r="I44" s="20">
        <v>214</v>
      </c>
      <c r="J44" s="19">
        <v>124</v>
      </c>
      <c r="K44" s="61"/>
      <c r="L44" s="20">
        <f t="shared" si="9"/>
        <v>244</v>
      </c>
      <c r="M44" s="23">
        <f t="shared" si="17"/>
        <v>150</v>
      </c>
      <c r="N44" s="35">
        <f t="shared" si="11"/>
        <v>139.92000000000002</v>
      </c>
      <c r="O44" s="24">
        <f t="shared" si="12"/>
        <v>152.64000000000001</v>
      </c>
      <c r="P44" s="24">
        <f t="shared" si="13"/>
        <v>161.12</v>
      </c>
      <c r="Q44" s="24">
        <f t="shared" si="14"/>
        <v>169.60000000000002</v>
      </c>
      <c r="R44" s="25">
        <f t="shared" si="15"/>
        <v>169.60000000000002</v>
      </c>
      <c r="S44" s="26">
        <f t="shared" si="16"/>
        <v>424</v>
      </c>
      <c r="T44" s="36">
        <v>301</v>
      </c>
      <c r="U44" s="66">
        <v>107</v>
      </c>
      <c r="V44" s="47">
        <v>16</v>
      </c>
      <c r="W44" s="30"/>
      <c r="X44" s="31">
        <f t="shared" si="6"/>
        <v>19.600000000000023</v>
      </c>
      <c r="Y44" s="13"/>
    </row>
    <row r="45" spans="1:25" hidden="1">
      <c r="A45" s="69" t="s">
        <v>124</v>
      </c>
      <c r="B45" s="15" t="s">
        <v>131</v>
      </c>
      <c r="C45" s="48" t="s">
        <v>132</v>
      </c>
      <c r="D45" s="17">
        <v>3</v>
      </c>
      <c r="E45" s="50">
        <v>3</v>
      </c>
      <c r="F45" s="19">
        <v>18</v>
      </c>
      <c r="G45" s="20">
        <v>12</v>
      </c>
      <c r="H45" s="68">
        <v>2</v>
      </c>
      <c r="I45" s="19">
        <v>104</v>
      </c>
      <c r="J45" s="19">
        <v>85</v>
      </c>
      <c r="K45" s="61"/>
      <c r="L45" s="20">
        <f t="shared" si="9"/>
        <v>125</v>
      </c>
      <c r="M45" s="23">
        <f t="shared" si="17"/>
        <v>100</v>
      </c>
      <c r="N45" s="35">
        <f t="shared" si="11"/>
        <v>99.66</v>
      </c>
      <c r="O45" s="24">
        <f t="shared" si="12"/>
        <v>108.72</v>
      </c>
      <c r="P45" s="24">
        <f t="shared" si="13"/>
        <v>114.76</v>
      </c>
      <c r="Q45" s="24">
        <f t="shared" si="14"/>
        <v>120.8</v>
      </c>
      <c r="R45" s="25">
        <f t="shared" si="15"/>
        <v>120.8</v>
      </c>
      <c r="S45" s="26">
        <v>302</v>
      </c>
      <c r="T45" s="27">
        <v>218</v>
      </c>
      <c r="U45" s="28">
        <v>75</v>
      </c>
      <c r="V45" s="29">
        <v>9</v>
      </c>
      <c r="W45" s="30"/>
      <c r="X45" s="31">
        <f t="shared" si="6"/>
        <v>20.799999999999997</v>
      </c>
      <c r="Y45" s="13"/>
    </row>
    <row r="46" spans="1:25" hidden="1">
      <c r="A46" s="69" t="s">
        <v>133</v>
      </c>
      <c r="B46" s="15" t="s">
        <v>134</v>
      </c>
      <c r="C46" s="37" t="s">
        <v>135</v>
      </c>
      <c r="D46" s="71">
        <v>3</v>
      </c>
      <c r="E46" s="71">
        <v>3</v>
      </c>
      <c r="F46" s="52">
        <v>25</v>
      </c>
      <c r="G46" s="20">
        <v>22</v>
      </c>
      <c r="H46" s="21"/>
      <c r="I46" s="19">
        <v>154</v>
      </c>
      <c r="J46" s="52">
        <v>119</v>
      </c>
      <c r="K46" s="61"/>
      <c r="L46" s="20">
        <f t="shared" si="9"/>
        <v>182</v>
      </c>
      <c r="M46" s="23">
        <f t="shared" si="17"/>
        <v>144</v>
      </c>
      <c r="N46" s="35">
        <f t="shared" si="11"/>
        <v>66</v>
      </c>
      <c r="O46" s="35">
        <f t="shared" si="12"/>
        <v>72</v>
      </c>
      <c r="P46" s="35">
        <f t="shared" si="13"/>
        <v>76</v>
      </c>
      <c r="Q46" s="35">
        <f t="shared" si="14"/>
        <v>80</v>
      </c>
      <c r="R46" s="25">
        <f t="shared" si="15"/>
        <v>80</v>
      </c>
      <c r="S46" s="26">
        <f t="shared" si="16"/>
        <v>200</v>
      </c>
      <c r="T46" s="27">
        <v>171</v>
      </c>
      <c r="U46" s="28">
        <v>28</v>
      </c>
      <c r="V46" s="29">
        <v>1</v>
      </c>
      <c r="W46" s="30"/>
      <c r="X46" s="38">
        <f t="shared" si="6"/>
        <v>-64</v>
      </c>
      <c r="Y46" s="13">
        <v>1</v>
      </c>
    </row>
    <row r="47" spans="1:25" hidden="1">
      <c r="A47" s="69" t="s">
        <v>136</v>
      </c>
      <c r="B47" s="15" t="s">
        <v>91</v>
      </c>
      <c r="C47" s="48" t="s">
        <v>137</v>
      </c>
      <c r="D47" s="17">
        <v>1</v>
      </c>
      <c r="E47" s="50">
        <v>1</v>
      </c>
      <c r="F47" s="19">
        <v>11</v>
      </c>
      <c r="G47" s="20">
        <v>11</v>
      </c>
      <c r="H47" s="21"/>
      <c r="I47" s="19">
        <v>55</v>
      </c>
      <c r="J47" s="19">
        <v>41</v>
      </c>
      <c r="K47" s="61"/>
      <c r="L47" s="20">
        <f t="shared" si="9"/>
        <v>67</v>
      </c>
      <c r="M47" s="23">
        <f t="shared" si="17"/>
        <v>53</v>
      </c>
      <c r="N47" s="35">
        <f t="shared" si="11"/>
        <v>50.82</v>
      </c>
      <c r="O47" s="24">
        <f t="shared" si="12"/>
        <v>55.44</v>
      </c>
      <c r="P47" s="24">
        <f t="shared" si="13"/>
        <v>58.52</v>
      </c>
      <c r="Q47" s="24">
        <f t="shared" si="14"/>
        <v>61.6</v>
      </c>
      <c r="R47" s="25">
        <f t="shared" si="15"/>
        <v>61.6</v>
      </c>
      <c r="S47" s="26">
        <f t="shared" si="16"/>
        <v>154</v>
      </c>
      <c r="T47" s="27">
        <v>124</v>
      </c>
      <c r="U47" s="28">
        <v>29</v>
      </c>
      <c r="V47" s="29">
        <v>1</v>
      </c>
      <c r="W47" s="30"/>
      <c r="X47" s="31">
        <f t="shared" si="6"/>
        <v>8.6000000000000014</v>
      </c>
      <c r="Y47" s="13"/>
    </row>
    <row r="48" spans="1:25" hidden="1">
      <c r="A48" s="69" t="s">
        <v>136</v>
      </c>
      <c r="B48" s="15" t="s">
        <v>138</v>
      </c>
      <c r="C48" s="39" t="s">
        <v>139</v>
      </c>
      <c r="D48" s="17">
        <v>1</v>
      </c>
      <c r="E48" s="50">
        <v>1</v>
      </c>
      <c r="F48" s="19">
        <v>2</v>
      </c>
      <c r="G48" s="20">
        <v>2</v>
      </c>
      <c r="H48" s="21"/>
      <c r="I48" s="19">
        <v>58</v>
      </c>
      <c r="J48" s="19">
        <v>20</v>
      </c>
      <c r="K48" s="61"/>
      <c r="L48" s="20">
        <f t="shared" si="9"/>
        <v>61</v>
      </c>
      <c r="M48" s="23">
        <f t="shared" si="17"/>
        <v>23</v>
      </c>
      <c r="N48" s="24">
        <f t="shared" si="11"/>
        <v>24.419999999999998</v>
      </c>
      <c r="O48" s="24">
        <f t="shared" si="12"/>
        <v>26.64</v>
      </c>
      <c r="P48" s="24">
        <f t="shared" si="13"/>
        <v>28.12</v>
      </c>
      <c r="Q48" s="24">
        <f t="shared" si="14"/>
        <v>29.6</v>
      </c>
      <c r="R48" s="25">
        <f t="shared" si="15"/>
        <v>29.6</v>
      </c>
      <c r="S48" s="26">
        <f t="shared" si="16"/>
        <v>74</v>
      </c>
      <c r="T48" s="27">
        <v>39</v>
      </c>
      <c r="U48" s="28">
        <v>28</v>
      </c>
      <c r="V48" s="29">
        <v>7</v>
      </c>
      <c r="W48" s="30"/>
      <c r="X48" s="31">
        <f t="shared" si="6"/>
        <v>6.6000000000000014</v>
      </c>
      <c r="Y48" s="13">
        <v>1</v>
      </c>
    </row>
    <row r="49" spans="1:25" hidden="1">
      <c r="A49" s="69" t="s">
        <v>140</v>
      </c>
      <c r="B49" s="15" t="s">
        <v>141</v>
      </c>
      <c r="C49" s="39" t="s">
        <v>142</v>
      </c>
      <c r="D49" s="17"/>
      <c r="E49" s="17"/>
      <c r="F49" s="19">
        <v>6</v>
      </c>
      <c r="G49" s="20">
        <v>6</v>
      </c>
      <c r="H49" s="21"/>
      <c r="I49" s="19">
        <v>41</v>
      </c>
      <c r="J49" s="19">
        <v>28</v>
      </c>
      <c r="K49" s="61"/>
      <c r="L49" s="20">
        <f t="shared" si="9"/>
        <v>47</v>
      </c>
      <c r="M49" s="53">
        <f t="shared" si="17"/>
        <v>34</v>
      </c>
      <c r="N49" s="24">
        <f t="shared" si="11"/>
        <v>57.089999999999996</v>
      </c>
      <c r="O49" s="24">
        <f t="shared" si="12"/>
        <v>62.28</v>
      </c>
      <c r="P49" s="24">
        <f t="shared" si="13"/>
        <v>65.739999999999995</v>
      </c>
      <c r="Q49" s="24">
        <f t="shared" si="14"/>
        <v>69.2</v>
      </c>
      <c r="R49" s="25">
        <f t="shared" si="15"/>
        <v>69.2</v>
      </c>
      <c r="S49" s="26">
        <f t="shared" si="16"/>
        <v>173</v>
      </c>
      <c r="T49" s="27">
        <v>82</v>
      </c>
      <c r="U49" s="28">
        <v>71</v>
      </c>
      <c r="V49" s="29">
        <v>20</v>
      </c>
      <c r="W49" s="30"/>
      <c r="X49" s="31">
        <f t="shared" si="6"/>
        <v>35.200000000000003</v>
      </c>
      <c r="Y49" s="13"/>
    </row>
    <row r="50" spans="1:25" hidden="1">
      <c r="A50" s="69" t="s">
        <v>143</v>
      </c>
      <c r="B50" s="15" t="s">
        <v>141</v>
      </c>
      <c r="C50" s="48" t="s">
        <v>144</v>
      </c>
      <c r="D50" s="17">
        <v>3</v>
      </c>
      <c r="E50" s="50">
        <v>3</v>
      </c>
      <c r="F50" s="20">
        <v>37</v>
      </c>
      <c r="G50" s="20">
        <v>29</v>
      </c>
      <c r="H50" s="34"/>
      <c r="I50" s="19">
        <v>254</v>
      </c>
      <c r="J50" s="19">
        <v>183</v>
      </c>
      <c r="K50" s="61"/>
      <c r="L50" s="20">
        <f t="shared" si="9"/>
        <v>294</v>
      </c>
      <c r="M50" s="23">
        <f t="shared" si="17"/>
        <v>215</v>
      </c>
      <c r="N50" s="35">
        <f t="shared" si="11"/>
        <v>199.32</v>
      </c>
      <c r="O50" s="24">
        <f t="shared" si="12"/>
        <v>217.44</v>
      </c>
      <c r="P50" s="24">
        <f t="shared" si="13"/>
        <v>229.52</v>
      </c>
      <c r="Q50" s="24">
        <f t="shared" si="14"/>
        <v>241.6</v>
      </c>
      <c r="R50" s="25">
        <f t="shared" si="15"/>
        <v>241.6</v>
      </c>
      <c r="S50" s="26">
        <f t="shared" si="16"/>
        <v>604</v>
      </c>
      <c r="T50" s="27">
        <v>345</v>
      </c>
      <c r="U50" s="28">
        <v>206</v>
      </c>
      <c r="V50" s="29">
        <v>53</v>
      </c>
      <c r="W50" s="30"/>
      <c r="X50" s="31">
        <f t="shared" si="6"/>
        <v>26.599999999999994</v>
      </c>
      <c r="Y50" s="13"/>
    </row>
    <row r="51" spans="1:25" hidden="1">
      <c r="A51" s="69" t="s">
        <v>143</v>
      </c>
      <c r="B51" s="15" t="s">
        <v>145</v>
      </c>
      <c r="C51" s="37" t="s">
        <v>146</v>
      </c>
      <c r="D51" s="17">
        <v>2</v>
      </c>
      <c r="E51" s="50">
        <v>2</v>
      </c>
      <c r="F51" s="52">
        <v>20</v>
      </c>
      <c r="G51" s="20">
        <v>20</v>
      </c>
      <c r="H51" s="21"/>
      <c r="I51" s="19">
        <v>186</v>
      </c>
      <c r="J51" s="52">
        <v>146</v>
      </c>
      <c r="K51" s="61"/>
      <c r="L51" s="20">
        <f t="shared" si="9"/>
        <v>208</v>
      </c>
      <c r="M51" s="23">
        <f t="shared" si="17"/>
        <v>168</v>
      </c>
      <c r="N51" s="35">
        <f t="shared" si="11"/>
        <v>90.42</v>
      </c>
      <c r="O51" s="35">
        <f t="shared" si="12"/>
        <v>98.640000000000015</v>
      </c>
      <c r="P51" s="35">
        <f t="shared" si="13"/>
        <v>104.12</v>
      </c>
      <c r="Q51" s="35">
        <f t="shared" si="14"/>
        <v>109.60000000000001</v>
      </c>
      <c r="R51" s="25">
        <f t="shared" si="15"/>
        <v>109.60000000000001</v>
      </c>
      <c r="S51" s="26">
        <f t="shared" si="16"/>
        <v>274</v>
      </c>
      <c r="T51" s="27">
        <v>211</v>
      </c>
      <c r="U51" s="28">
        <v>55</v>
      </c>
      <c r="V51" s="29">
        <v>8</v>
      </c>
      <c r="W51" s="30"/>
      <c r="X51" s="31">
        <f t="shared" si="6"/>
        <v>-58.399999999999991</v>
      </c>
      <c r="Y51" s="13">
        <v>1</v>
      </c>
    </row>
    <row r="52" spans="1:25" hidden="1">
      <c r="A52" s="69" t="s">
        <v>143</v>
      </c>
      <c r="B52" s="15" t="s">
        <v>147</v>
      </c>
      <c r="C52" s="39" t="s">
        <v>148</v>
      </c>
      <c r="D52" s="17">
        <v>1</v>
      </c>
      <c r="E52" s="50">
        <v>1</v>
      </c>
      <c r="F52" s="19">
        <v>10</v>
      </c>
      <c r="G52" s="20">
        <v>8</v>
      </c>
      <c r="H52" s="57">
        <v>2</v>
      </c>
      <c r="I52" s="19">
        <v>138</v>
      </c>
      <c r="J52" s="19">
        <v>83</v>
      </c>
      <c r="K52" s="61"/>
      <c r="L52" s="20">
        <f t="shared" si="9"/>
        <v>149</v>
      </c>
      <c r="M52" s="23">
        <f t="shared" si="17"/>
        <v>92</v>
      </c>
      <c r="N52" s="24">
        <f t="shared" si="11"/>
        <v>93.39</v>
      </c>
      <c r="O52" s="24">
        <f t="shared" si="12"/>
        <v>101.88</v>
      </c>
      <c r="P52" s="24">
        <f t="shared" si="13"/>
        <v>107.54</v>
      </c>
      <c r="Q52" s="24">
        <f t="shared" si="14"/>
        <v>113.2</v>
      </c>
      <c r="R52" s="25">
        <f t="shared" si="15"/>
        <v>113.2</v>
      </c>
      <c r="S52" s="26">
        <f t="shared" si="16"/>
        <v>283</v>
      </c>
      <c r="T52" s="27">
        <v>150</v>
      </c>
      <c r="U52" s="28">
        <v>78</v>
      </c>
      <c r="V52" s="29">
        <v>55</v>
      </c>
      <c r="W52" s="30"/>
      <c r="X52" s="31">
        <f t="shared" si="6"/>
        <v>21.200000000000003</v>
      </c>
      <c r="Y52" s="13"/>
    </row>
    <row r="53" spans="1:25" hidden="1">
      <c r="A53" s="69" t="s">
        <v>143</v>
      </c>
      <c r="B53" s="15" t="s">
        <v>149</v>
      </c>
      <c r="C53" s="39" t="s">
        <v>150</v>
      </c>
      <c r="D53" s="17">
        <v>2</v>
      </c>
      <c r="E53" s="50">
        <v>2</v>
      </c>
      <c r="F53" s="19">
        <v>33</v>
      </c>
      <c r="G53" s="20">
        <v>24</v>
      </c>
      <c r="H53" s="21"/>
      <c r="I53" s="20">
        <v>214</v>
      </c>
      <c r="J53" s="19">
        <v>76</v>
      </c>
      <c r="K53" s="61"/>
      <c r="L53" s="20">
        <f t="shared" si="9"/>
        <v>249</v>
      </c>
      <c r="M53" s="23">
        <f t="shared" si="17"/>
        <v>102</v>
      </c>
      <c r="N53" s="24">
        <f t="shared" si="11"/>
        <v>233.31</v>
      </c>
      <c r="O53" s="24">
        <f t="shared" si="12"/>
        <v>254.52</v>
      </c>
      <c r="P53" s="24">
        <f t="shared" si="13"/>
        <v>268.66000000000003</v>
      </c>
      <c r="Q53" s="24">
        <f t="shared" si="14"/>
        <v>282.8</v>
      </c>
      <c r="R53" s="25">
        <f t="shared" si="15"/>
        <v>282.8</v>
      </c>
      <c r="S53" s="26">
        <f t="shared" si="16"/>
        <v>707</v>
      </c>
      <c r="T53" s="36">
        <v>600</v>
      </c>
      <c r="U53" s="66">
        <v>94</v>
      </c>
      <c r="V53" s="47">
        <v>13</v>
      </c>
      <c r="W53" s="30"/>
      <c r="X53" s="31">
        <f t="shared" si="6"/>
        <v>180.8</v>
      </c>
      <c r="Y53" s="13">
        <v>1</v>
      </c>
    </row>
    <row r="54" spans="1:25" ht="15" hidden="1" customHeight="1">
      <c r="A54" s="69" t="s">
        <v>151</v>
      </c>
      <c r="B54" s="15" t="s">
        <v>152</v>
      </c>
      <c r="C54" s="39" t="s">
        <v>153</v>
      </c>
      <c r="D54" s="17">
        <v>2</v>
      </c>
      <c r="E54" s="50">
        <v>2</v>
      </c>
      <c r="F54" s="19">
        <v>28</v>
      </c>
      <c r="G54" s="20">
        <v>28</v>
      </c>
      <c r="H54" s="21"/>
      <c r="I54" s="19">
        <v>234</v>
      </c>
      <c r="J54" s="19">
        <v>227</v>
      </c>
      <c r="K54" s="61"/>
      <c r="L54" s="20">
        <f t="shared" si="9"/>
        <v>264</v>
      </c>
      <c r="M54" s="23">
        <f t="shared" si="17"/>
        <v>257</v>
      </c>
      <c r="N54" s="24">
        <f t="shared" si="11"/>
        <v>281.15999999999997</v>
      </c>
      <c r="O54" s="24">
        <f t="shared" si="12"/>
        <v>306.71999999999997</v>
      </c>
      <c r="P54" s="24">
        <f t="shared" si="13"/>
        <v>323.76</v>
      </c>
      <c r="Q54" s="24">
        <f t="shared" si="14"/>
        <v>340.79999999999995</v>
      </c>
      <c r="R54" s="25">
        <f t="shared" si="15"/>
        <v>340.79999999999995</v>
      </c>
      <c r="S54" s="26">
        <f t="shared" si="16"/>
        <v>852</v>
      </c>
      <c r="T54" s="27">
        <v>568</v>
      </c>
      <c r="U54" s="28">
        <v>220</v>
      </c>
      <c r="V54" s="29">
        <v>64</v>
      </c>
      <c r="W54" s="30"/>
      <c r="X54" s="31">
        <f t="shared" si="6"/>
        <v>83.799999999999955</v>
      </c>
      <c r="Y54" s="13"/>
    </row>
    <row r="55" spans="1:25" hidden="1">
      <c r="A55" s="32" t="s">
        <v>136</v>
      </c>
      <c r="B55" s="15" t="s">
        <v>154</v>
      </c>
      <c r="C55" s="37" t="s">
        <v>155</v>
      </c>
      <c r="D55" s="17">
        <v>2</v>
      </c>
      <c r="E55" s="50">
        <v>2</v>
      </c>
      <c r="F55" s="52">
        <v>15</v>
      </c>
      <c r="G55" s="20">
        <v>14</v>
      </c>
      <c r="H55" s="57">
        <v>1</v>
      </c>
      <c r="I55" s="19">
        <v>137</v>
      </c>
      <c r="J55" s="19">
        <v>92</v>
      </c>
      <c r="K55" s="61"/>
      <c r="L55" s="20">
        <f t="shared" si="9"/>
        <v>154</v>
      </c>
      <c r="M55" s="23">
        <f t="shared" si="17"/>
        <v>108</v>
      </c>
      <c r="N55" s="35">
        <f t="shared" si="11"/>
        <v>77.55</v>
      </c>
      <c r="O55" s="35">
        <f t="shared" si="12"/>
        <v>84.600000000000009</v>
      </c>
      <c r="P55" s="35">
        <f t="shared" si="13"/>
        <v>89.3</v>
      </c>
      <c r="Q55" s="35">
        <f t="shared" si="14"/>
        <v>94</v>
      </c>
      <c r="R55" s="25">
        <f t="shared" si="15"/>
        <v>94</v>
      </c>
      <c r="S55" s="26">
        <f t="shared" si="16"/>
        <v>235</v>
      </c>
      <c r="T55" s="36">
        <v>164</v>
      </c>
      <c r="U55" s="66">
        <v>59</v>
      </c>
      <c r="V55" s="47">
        <v>12</v>
      </c>
      <c r="W55" s="30"/>
      <c r="X55" s="31">
        <f t="shared" si="6"/>
        <v>-14</v>
      </c>
      <c r="Y55" s="13"/>
    </row>
    <row r="56" spans="1:25" hidden="1">
      <c r="A56" s="69" t="s">
        <v>156</v>
      </c>
      <c r="B56" s="15" t="s">
        <v>157</v>
      </c>
      <c r="C56" s="37" t="s">
        <v>158</v>
      </c>
      <c r="D56" s="17">
        <v>2</v>
      </c>
      <c r="E56" s="50">
        <v>2</v>
      </c>
      <c r="F56" s="52">
        <v>22</v>
      </c>
      <c r="G56" s="20">
        <v>21</v>
      </c>
      <c r="H56" s="21"/>
      <c r="I56" s="19">
        <v>258</v>
      </c>
      <c r="J56" s="19">
        <v>258</v>
      </c>
      <c r="K56" s="72"/>
      <c r="L56" s="20">
        <f t="shared" si="9"/>
        <v>282</v>
      </c>
      <c r="M56" s="23">
        <f t="shared" si="17"/>
        <v>281</v>
      </c>
      <c r="N56" s="35">
        <f t="shared" si="11"/>
        <v>145.53</v>
      </c>
      <c r="O56" s="35">
        <f t="shared" si="12"/>
        <v>158.76</v>
      </c>
      <c r="P56" s="35">
        <f t="shared" si="13"/>
        <v>167.58</v>
      </c>
      <c r="Q56" s="35">
        <f t="shared" si="14"/>
        <v>176.4</v>
      </c>
      <c r="R56" s="25">
        <f t="shared" si="15"/>
        <v>176.4</v>
      </c>
      <c r="S56" s="26">
        <f t="shared" si="16"/>
        <v>441</v>
      </c>
      <c r="T56" s="27">
        <v>247</v>
      </c>
      <c r="U56" s="28">
        <v>105</v>
      </c>
      <c r="V56" s="29">
        <v>89</v>
      </c>
      <c r="W56" s="30"/>
      <c r="X56" s="38">
        <f t="shared" si="6"/>
        <v>-104.6</v>
      </c>
      <c r="Y56" s="13"/>
    </row>
    <row r="57" spans="1:25" hidden="1">
      <c r="A57" s="69" t="s">
        <v>156</v>
      </c>
      <c r="B57" s="15" t="s">
        <v>159</v>
      </c>
      <c r="C57" s="37" t="s">
        <v>160</v>
      </c>
      <c r="D57" s="17">
        <v>1</v>
      </c>
      <c r="E57" s="50">
        <v>1</v>
      </c>
      <c r="F57" s="19">
        <v>17</v>
      </c>
      <c r="G57" s="20">
        <v>16</v>
      </c>
      <c r="H57" s="34"/>
      <c r="I57" s="19">
        <v>139</v>
      </c>
      <c r="J57" s="19">
        <v>102</v>
      </c>
      <c r="K57" s="72"/>
      <c r="L57" s="20">
        <f t="shared" si="9"/>
        <v>157</v>
      </c>
      <c r="M57" s="23">
        <f t="shared" si="17"/>
        <v>119</v>
      </c>
      <c r="N57" s="35">
        <f t="shared" si="11"/>
        <v>56.76</v>
      </c>
      <c r="O57" s="35">
        <f t="shared" si="12"/>
        <v>61.92</v>
      </c>
      <c r="P57" s="35">
        <f t="shared" si="13"/>
        <v>65.36</v>
      </c>
      <c r="Q57" s="35">
        <f t="shared" si="14"/>
        <v>68.8</v>
      </c>
      <c r="R57" s="25">
        <f t="shared" si="15"/>
        <v>68.8</v>
      </c>
      <c r="S57" s="26">
        <f t="shared" si="16"/>
        <v>172</v>
      </c>
      <c r="T57" s="27">
        <v>133</v>
      </c>
      <c r="U57" s="28">
        <v>33</v>
      </c>
      <c r="V57" s="29">
        <v>6</v>
      </c>
      <c r="W57" s="30"/>
      <c r="X57" s="38">
        <f t="shared" si="6"/>
        <v>-50.2</v>
      </c>
      <c r="Y57" s="13">
        <v>1</v>
      </c>
    </row>
    <row r="58" spans="1:25" hidden="1">
      <c r="A58" s="69" t="s">
        <v>161</v>
      </c>
      <c r="B58" s="15" t="s">
        <v>162</v>
      </c>
      <c r="C58" s="39" t="s">
        <v>163</v>
      </c>
      <c r="D58" s="17">
        <v>4</v>
      </c>
      <c r="E58" s="50">
        <v>4</v>
      </c>
      <c r="F58" s="19">
        <v>48</v>
      </c>
      <c r="G58" s="20">
        <v>30</v>
      </c>
      <c r="H58" s="57">
        <v>5</v>
      </c>
      <c r="I58" s="20">
        <v>180</v>
      </c>
      <c r="J58" s="19">
        <v>77</v>
      </c>
      <c r="K58" s="57">
        <v>2</v>
      </c>
      <c r="L58" s="20">
        <f t="shared" si="9"/>
        <v>232</v>
      </c>
      <c r="M58" s="23">
        <f t="shared" si="17"/>
        <v>111</v>
      </c>
      <c r="N58" s="24">
        <f t="shared" si="11"/>
        <v>169.29</v>
      </c>
      <c r="O58" s="24">
        <f t="shared" si="12"/>
        <v>184.68</v>
      </c>
      <c r="P58" s="24">
        <f t="shared" si="13"/>
        <v>194.94</v>
      </c>
      <c r="Q58" s="24">
        <f t="shared" si="14"/>
        <v>205.2</v>
      </c>
      <c r="R58" s="25">
        <f t="shared" si="15"/>
        <v>205.2</v>
      </c>
      <c r="S58" s="26">
        <f t="shared" si="16"/>
        <v>513</v>
      </c>
      <c r="T58" s="27">
        <v>399</v>
      </c>
      <c r="U58" s="28">
        <v>100</v>
      </c>
      <c r="V58" s="29">
        <v>14</v>
      </c>
      <c r="W58" s="30"/>
      <c r="X58" s="31">
        <f t="shared" si="6"/>
        <v>94.199999999999989</v>
      </c>
      <c r="Y58" s="13"/>
    </row>
    <row r="59" spans="1:25" hidden="1">
      <c r="A59" s="32" t="s">
        <v>164</v>
      </c>
      <c r="B59" s="15" t="s">
        <v>165</v>
      </c>
      <c r="C59" s="48" t="s">
        <v>166</v>
      </c>
      <c r="D59" s="55">
        <v>1</v>
      </c>
      <c r="E59" s="50">
        <v>1</v>
      </c>
      <c r="F59" s="19">
        <v>18</v>
      </c>
      <c r="G59" s="19">
        <v>15</v>
      </c>
      <c r="H59" s="57">
        <v>1</v>
      </c>
      <c r="I59" s="20">
        <v>103</v>
      </c>
      <c r="J59" s="19">
        <v>96</v>
      </c>
      <c r="K59" s="72"/>
      <c r="L59" s="20">
        <f t="shared" si="9"/>
        <v>122</v>
      </c>
      <c r="M59" s="23">
        <f t="shared" si="17"/>
        <v>112</v>
      </c>
      <c r="N59" s="35">
        <f t="shared" si="11"/>
        <v>111.87</v>
      </c>
      <c r="O59" s="24">
        <f t="shared" si="12"/>
        <v>122.04</v>
      </c>
      <c r="P59" s="24">
        <f t="shared" si="13"/>
        <v>128.82</v>
      </c>
      <c r="Q59" s="24">
        <f t="shared" si="14"/>
        <v>135.6</v>
      </c>
      <c r="R59" s="25">
        <f t="shared" si="15"/>
        <v>135.6</v>
      </c>
      <c r="S59" s="26">
        <f t="shared" si="16"/>
        <v>339</v>
      </c>
      <c r="T59" s="36">
        <v>242</v>
      </c>
      <c r="U59" s="66">
        <v>91</v>
      </c>
      <c r="V59" s="47">
        <v>6</v>
      </c>
      <c r="W59" s="30"/>
      <c r="X59" s="31">
        <f t="shared" si="6"/>
        <v>23.599999999999994</v>
      </c>
      <c r="Y59" s="13"/>
    </row>
    <row r="60" spans="1:25" hidden="1">
      <c r="A60" s="69" t="s">
        <v>167</v>
      </c>
      <c r="B60" s="15" t="s">
        <v>168</v>
      </c>
      <c r="C60" s="37" t="s">
        <v>169</v>
      </c>
      <c r="D60" s="17">
        <v>2</v>
      </c>
      <c r="E60" s="50">
        <v>2</v>
      </c>
      <c r="F60" s="20">
        <v>31</v>
      </c>
      <c r="G60" s="20">
        <v>26</v>
      </c>
      <c r="H60" s="34"/>
      <c r="I60" s="19">
        <v>215</v>
      </c>
      <c r="J60" s="19">
        <v>173</v>
      </c>
      <c r="K60" s="57">
        <v>2</v>
      </c>
      <c r="L60" s="20">
        <f t="shared" si="9"/>
        <v>248</v>
      </c>
      <c r="M60" s="23">
        <f t="shared" si="17"/>
        <v>201</v>
      </c>
      <c r="N60" s="35">
        <f t="shared" si="11"/>
        <v>112.2</v>
      </c>
      <c r="O60" s="35">
        <f t="shared" si="12"/>
        <v>122.39999999999999</v>
      </c>
      <c r="P60" s="35">
        <f t="shared" si="13"/>
        <v>129.19999999999999</v>
      </c>
      <c r="Q60" s="35">
        <f t="shared" si="14"/>
        <v>136</v>
      </c>
      <c r="R60" s="25">
        <f t="shared" si="15"/>
        <v>136</v>
      </c>
      <c r="S60" s="26">
        <f t="shared" si="16"/>
        <v>340</v>
      </c>
      <c r="T60" s="36">
        <v>283</v>
      </c>
      <c r="U60" s="66">
        <v>45</v>
      </c>
      <c r="V60" s="47">
        <v>12</v>
      </c>
      <c r="W60" s="30"/>
      <c r="X60" s="31">
        <f t="shared" si="6"/>
        <v>-65</v>
      </c>
      <c r="Y60" s="13"/>
    </row>
    <row r="61" spans="1:25" hidden="1">
      <c r="A61" s="69" t="s">
        <v>167</v>
      </c>
      <c r="B61" s="15" t="s">
        <v>170</v>
      </c>
      <c r="C61" s="37" t="s">
        <v>171</v>
      </c>
      <c r="D61" s="17">
        <v>5</v>
      </c>
      <c r="E61" s="50">
        <v>5</v>
      </c>
      <c r="F61" s="52">
        <v>51</v>
      </c>
      <c r="G61" s="20">
        <v>41</v>
      </c>
      <c r="H61" s="21"/>
      <c r="I61" s="19">
        <v>385</v>
      </c>
      <c r="J61" s="20">
        <v>280</v>
      </c>
      <c r="K61" s="40">
        <v>1</v>
      </c>
      <c r="L61" s="20">
        <f t="shared" si="9"/>
        <v>441</v>
      </c>
      <c r="M61" s="73">
        <f t="shared" si="17"/>
        <v>326</v>
      </c>
      <c r="N61" s="35">
        <f t="shared" si="11"/>
        <v>215.49</v>
      </c>
      <c r="O61" s="35">
        <f t="shared" si="12"/>
        <v>235.08</v>
      </c>
      <c r="P61" s="35">
        <f t="shared" si="13"/>
        <v>248.14000000000001</v>
      </c>
      <c r="Q61" s="35">
        <f t="shared" si="14"/>
        <v>261.2</v>
      </c>
      <c r="R61" s="25">
        <f t="shared" si="15"/>
        <v>261.2</v>
      </c>
      <c r="S61" s="26">
        <v>653</v>
      </c>
      <c r="T61" s="27">
        <v>383</v>
      </c>
      <c r="U61" s="28">
        <v>206</v>
      </c>
      <c r="V61" s="29">
        <v>64</v>
      </c>
      <c r="W61" s="30"/>
      <c r="X61" s="38">
        <f t="shared" si="6"/>
        <v>-64.800000000000011</v>
      </c>
      <c r="Y61" s="13">
        <v>1</v>
      </c>
    </row>
    <row r="62" spans="1:25" hidden="1">
      <c r="A62" s="69" t="s">
        <v>167</v>
      </c>
      <c r="B62" s="15" t="s">
        <v>172</v>
      </c>
      <c r="C62" s="37" t="s">
        <v>173</v>
      </c>
      <c r="D62" s="17">
        <v>2</v>
      </c>
      <c r="E62" s="50">
        <v>2</v>
      </c>
      <c r="F62" s="19">
        <v>12</v>
      </c>
      <c r="G62" s="20">
        <v>11</v>
      </c>
      <c r="H62" s="21"/>
      <c r="I62" s="19">
        <v>197</v>
      </c>
      <c r="J62" s="19">
        <v>179</v>
      </c>
      <c r="K62" s="72"/>
      <c r="L62" s="20">
        <f t="shared" si="9"/>
        <v>211</v>
      </c>
      <c r="M62" s="23">
        <f t="shared" si="17"/>
        <v>192</v>
      </c>
      <c r="N62" s="35">
        <f t="shared" si="11"/>
        <v>153.78</v>
      </c>
      <c r="O62" s="35">
        <f t="shared" si="12"/>
        <v>167.76</v>
      </c>
      <c r="P62" s="35">
        <f t="shared" si="13"/>
        <v>177.08</v>
      </c>
      <c r="Q62" s="35">
        <f t="shared" si="14"/>
        <v>186.4</v>
      </c>
      <c r="R62" s="25">
        <f t="shared" si="15"/>
        <v>186.4</v>
      </c>
      <c r="S62" s="26">
        <f t="shared" si="16"/>
        <v>466</v>
      </c>
      <c r="T62" s="27">
        <v>285</v>
      </c>
      <c r="U62" s="28">
        <v>158</v>
      </c>
      <c r="V62" s="29">
        <v>23</v>
      </c>
      <c r="W62" s="30"/>
      <c r="X62" s="31">
        <f t="shared" si="6"/>
        <v>-5.5999999999999943</v>
      </c>
      <c r="Y62" s="13">
        <v>1</v>
      </c>
    </row>
    <row r="63" spans="1:25" hidden="1">
      <c r="A63" s="74"/>
      <c r="B63" s="61"/>
      <c r="C63" s="75" t="s">
        <v>174</v>
      </c>
      <c r="D63" s="76"/>
      <c r="E63" s="77"/>
      <c r="F63" s="78"/>
      <c r="G63" s="79"/>
      <c r="H63" s="79"/>
      <c r="I63" s="80"/>
      <c r="J63" s="81"/>
      <c r="K63" s="72"/>
      <c r="L63" s="79"/>
      <c r="M63" s="82">
        <f t="shared" ref="M63:M64" si="18">E63+G63</f>
        <v>0</v>
      </c>
      <c r="N63" s="83"/>
      <c r="O63" s="83"/>
      <c r="P63" s="83"/>
      <c r="Q63" s="83"/>
      <c r="R63" s="84">
        <f t="shared" ref="R63:R64" si="19">S63/100*30</f>
        <v>731.7</v>
      </c>
      <c r="S63" s="26">
        <v>2439</v>
      </c>
      <c r="T63" s="27">
        <v>2439</v>
      </c>
      <c r="U63" s="29"/>
      <c r="V63" s="30"/>
      <c r="W63" s="30"/>
      <c r="X63" s="13"/>
      <c r="Y63" s="13"/>
    </row>
    <row r="64" spans="1:25" hidden="1">
      <c r="A64" s="74"/>
      <c r="B64" s="61"/>
      <c r="C64" s="85" t="s">
        <v>175</v>
      </c>
      <c r="D64" s="76"/>
      <c r="E64" s="77"/>
      <c r="F64" s="78"/>
      <c r="G64" s="79"/>
      <c r="H64" s="79"/>
      <c r="I64" s="78"/>
      <c r="J64" s="81"/>
      <c r="K64" s="72"/>
      <c r="L64" s="79"/>
      <c r="M64" s="82">
        <f t="shared" si="18"/>
        <v>0</v>
      </c>
      <c r="N64" s="83"/>
      <c r="O64" s="83"/>
      <c r="P64" s="83"/>
      <c r="Q64" s="83"/>
      <c r="R64" s="84">
        <f t="shared" si="19"/>
        <v>1063.1999999999998</v>
      </c>
      <c r="S64" s="26">
        <v>3544</v>
      </c>
      <c r="T64" s="27"/>
      <c r="U64" s="29"/>
      <c r="V64" s="30"/>
      <c r="W64" s="30">
        <v>3544</v>
      </c>
      <c r="X64" s="13"/>
      <c r="Y64" s="13"/>
    </row>
    <row r="65" spans="1:25" hidden="1">
      <c r="A65" s="74"/>
      <c r="B65" s="61"/>
      <c r="C65" s="86" t="s">
        <v>176</v>
      </c>
      <c r="D65" s="87">
        <f t="shared" ref="D65:I65" si="20">SUM(D2:D62)</f>
        <v>166</v>
      </c>
      <c r="E65" s="87">
        <f t="shared" si="20"/>
        <v>155</v>
      </c>
      <c r="F65" s="87">
        <f t="shared" si="20"/>
        <v>2316</v>
      </c>
      <c r="G65" s="87">
        <f t="shared" si="20"/>
        <v>2034</v>
      </c>
      <c r="H65" s="87">
        <f t="shared" si="20"/>
        <v>29</v>
      </c>
      <c r="I65" s="87">
        <f t="shared" si="20"/>
        <v>23797</v>
      </c>
      <c r="J65" s="87">
        <f>SUM(J2:J64)</f>
        <v>17228</v>
      </c>
      <c r="K65" s="87">
        <f>SUM(K2:K64)</f>
        <v>141</v>
      </c>
      <c r="L65" s="87">
        <f t="shared" si="9"/>
        <v>26279</v>
      </c>
      <c r="M65" s="87">
        <f>SUM(M2:M62)</f>
        <v>19417</v>
      </c>
      <c r="N65" s="88"/>
      <c r="O65" s="88"/>
      <c r="P65" s="88"/>
      <c r="Q65" s="88"/>
      <c r="R65" s="84">
        <f>SUM(R2:R64)</f>
        <v>19708.500000000007</v>
      </c>
      <c r="S65" s="84">
        <f>SUM(S2:S64)</f>
        <v>50767</v>
      </c>
      <c r="T65" s="89">
        <f>SUM(T2:T64)</f>
        <v>29644</v>
      </c>
      <c r="U65" s="90">
        <f>SUM(U2:U64)</f>
        <v>15548</v>
      </c>
      <c r="V65" s="90">
        <f>SUM(V2:V62)</f>
        <v>2031</v>
      </c>
      <c r="W65" s="90">
        <f>SUM(W2:W64)</f>
        <v>3544</v>
      </c>
      <c r="X65" s="13"/>
      <c r="Y65" s="13"/>
    </row>
    <row r="66" spans="1:25" hidden="1"/>
    <row r="67" spans="1:25" hidden="1"/>
    <row r="68" spans="1:25" hidden="1">
      <c r="B68" s="91"/>
      <c r="C68" s="92"/>
      <c r="D68" s="93"/>
    </row>
    <row r="69" spans="1:25" hidden="1"/>
    <row r="70" spans="1:25" hidden="1">
      <c r="B70" s="91"/>
      <c r="C70" s="94"/>
      <c r="D70" s="95"/>
      <c r="F70" s="91"/>
    </row>
    <row r="71" spans="1:25" hidden="1">
      <c r="F71" s="91"/>
    </row>
    <row r="72" spans="1:25" hidden="1">
      <c r="C72" s="96"/>
      <c r="D72" s="97"/>
      <c r="F72" s="91"/>
      <c r="L72" s="98"/>
    </row>
    <row r="73" spans="1:25" hidden="1">
      <c r="C73" s="99"/>
      <c r="D73" s="97"/>
      <c r="E73" s="91"/>
    </row>
    <row r="74" spans="1:25" hidden="1">
      <c r="C74" s="100"/>
      <c r="D74" s="95"/>
    </row>
    <row r="75" spans="1:25" hidden="1">
      <c r="D75" s="101"/>
    </row>
    <row r="76" spans="1:25" hidden="1">
      <c r="E76" s="91"/>
    </row>
    <row r="77" spans="1:25" hidden="1">
      <c r="C77" s="91"/>
    </row>
    <row r="78" spans="1:25" hidden="1"/>
    <row r="79" spans="1:25" hidden="1">
      <c r="B79" s="91"/>
    </row>
    <row r="80" spans="1:25" hidden="1"/>
    <row r="81" spans="2:4" hidden="1"/>
    <row r="82" spans="2:4" hidden="1"/>
    <row r="83" spans="2:4" hidden="1"/>
    <row r="84" spans="2:4" hidden="1">
      <c r="B84" s="91"/>
    </row>
    <row r="85" spans="2:4" hidden="1">
      <c r="D85" s="102"/>
    </row>
    <row r="86" spans="2:4" hidden="1">
      <c r="D86" s="95"/>
    </row>
    <row r="87" spans="2:4" hidden="1"/>
    <row r="88" spans="2:4" hidden="1"/>
    <row r="89" spans="2:4" hidden="1">
      <c r="B89" s="91"/>
    </row>
    <row r="90" spans="2:4" hidden="1"/>
    <row r="94" spans="2:4">
      <c r="B94" s="91"/>
    </row>
    <row r="99" spans="2:2">
      <c r="B99" s="91"/>
    </row>
    <row r="104" spans="2:2">
      <c r="B104" s="91"/>
    </row>
    <row r="109" spans="2:2">
      <c r="B109" s="91"/>
    </row>
  </sheetData>
  <autoFilter ref="A1:Y65">
    <filterColumn colId="2">
      <filters>
        <filter val="Мотыгинский район"/>
      </filters>
    </filterColumn>
  </autoFilter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tabColor rgb="FF19F7B5"/>
  </sheetPr>
  <dimension ref="A1:Y82"/>
  <sheetViews>
    <sheetView workbookViewId="0">
      <pane ySplit="1" topLeftCell="A2" activePane="bottomLeft" state="frozen"/>
      <selection activeCell="C20" sqref="C20:S20"/>
      <selection pane="bottomLeft" activeCell="G1" sqref="G1"/>
    </sheetView>
  </sheetViews>
  <sheetFormatPr defaultColWidth="9.140625" defaultRowHeight="15"/>
  <cols>
    <col min="1" max="1" width="17.5703125" style="1" customWidth="1"/>
    <col min="2" max="2" width="18.42578125" style="2" customWidth="1"/>
    <col min="3" max="3" width="31.42578125" customWidth="1"/>
    <col min="4" max="4" width="11.7109375" customWidth="1"/>
    <col min="5" max="5" width="13.7109375" customWidth="1"/>
    <col min="6" max="6" width="13.28515625" customWidth="1"/>
    <col min="7" max="7" width="11.85546875" customWidth="1"/>
    <col min="8" max="8" width="14" customWidth="1"/>
    <col min="9" max="9" width="11.7109375" customWidth="1"/>
    <col min="10" max="10" width="12.5703125" customWidth="1"/>
    <col min="11" max="11" width="12.28515625" customWidth="1"/>
    <col min="12" max="12" width="13.140625" customWidth="1"/>
    <col min="13" max="13" width="16.7109375" customWidth="1"/>
    <col min="14" max="14" width="10.28515625" customWidth="1"/>
    <col min="15" max="16" width="10.5703125" customWidth="1"/>
    <col min="17" max="17" width="11.140625" customWidth="1"/>
    <col min="18" max="18" width="13.140625" customWidth="1"/>
  </cols>
  <sheetData>
    <row r="1" spans="1:25" ht="93" customHeight="1">
      <c r="A1" s="103" t="s">
        <v>0</v>
      </c>
      <c r="B1" s="104" t="s">
        <v>181</v>
      </c>
      <c r="C1" s="105" t="s">
        <v>2</v>
      </c>
      <c r="D1" s="106" t="s">
        <v>3</v>
      </c>
      <c r="E1" s="107" t="s">
        <v>4</v>
      </c>
      <c r="F1" s="108" t="s">
        <v>5</v>
      </c>
      <c r="G1" s="109" t="s">
        <v>6</v>
      </c>
      <c r="H1" s="110" t="s">
        <v>7</v>
      </c>
      <c r="I1" s="108" t="s">
        <v>8</v>
      </c>
      <c r="J1" s="109" t="s">
        <v>9</v>
      </c>
      <c r="K1" s="110" t="s">
        <v>7</v>
      </c>
      <c r="L1" s="111" t="s">
        <v>10</v>
      </c>
      <c r="M1" s="109" t="s">
        <v>11</v>
      </c>
      <c r="N1" s="112" t="s">
        <v>182</v>
      </c>
      <c r="O1" s="112" t="s">
        <v>183</v>
      </c>
      <c r="P1" s="112" t="s">
        <v>184</v>
      </c>
      <c r="Q1" s="113" t="s">
        <v>185</v>
      </c>
      <c r="R1" s="108" t="s">
        <v>186</v>
      </c>
      <c r="S1" s="114" t="s">
        <v>17</v>
      </c>
      <c r="T1" s="115" t="s">
        <v>18</v>
      </c>
      <c r="U1" s="115" t="s">
        <v>19</v>
      </c>
      <c r="V1" s="115" t="s">
        <v>20</v>
      </c>
      <c r="W1" s="115" t="s">
        <v>21</v>
      </c>
      <c r="X1" s="13"/>
      <c r="Y1" s="13"/>
    </row>
    <row r="2" spans="1:25" hidden="1">
      <c r="A2" s="116" t="s">
        <v>187</v>
      </c>
      <c r="B2" s="116" t="s">
        <v>187</v>
      </c>
      <c r="C2" s="117" t="s">
        <v>23</v>
      </c>
      <c r="D2" s="118">
        <v>4</v>
      </c>
      <c r="E2" s="119">
        <v>4</v>
      </c>
      <c r="F2" s="120">
        <v>29</v>
      </c>
      <c r="G2" s="121">
        <v>27</v>
      </c>
      <c r="H2" s="122"/>
      <c r="I2" s="123">
        <v>118</v>
      </c>
      <c r="J2" s="123">
        <v>99</v>
      </c>
      <c r="K2" s="124"/>
      <c r="L2" s="121">
        <f>SUM(D2+F2+I2)</f>
        <v>151</v>
      </c>
      <c r="M2" s="125">
        <f t="shared" ref="M2:M38" si="0">SUM(E2,G2,J2)</f>
        <v>130</v>
      </c>
      <c r="N2" s="126">
        <f t="shared" ref="N2:N62" si="1">S2/100*23</f>
        <v>99.82</v>
      </c>
      <c r="O2" s="126">
        <f t="shared" ref="O2:O62" si="2">S2/100*26</f>
        <v>112.84</v>
      </c>
      <c r="P2" s="126">
        <f t="shared" ref="P2:P62" si="3">S2/100*28</f>
        <v>121.52</v>
      </c>
      <c r="Q2" s="126">
        <f t="shared" ref="Q2:Q62" si="4">S2/100*30</f>
        <v>130.19999999999999</v>
      </c>
      <c r="R2" s="127">
        <f t="shared" ref="R2:R61" si="5">S2/100*30</f>
        <v>130.19999999999999</v>
      </c>
      <c r="S2" s="128">
        <f t="shared" ref="S2:S62" si="6">SUM(T2:V2)</f>
        <v>434</v>
      </c>
      <c r="T2" s="129">
        <v>347</v>
      </c>
      <c r="U2" s="130">
        <v>81</v>
      </c>
      <c r="V2" s="131">
        <v>6</v>
      </c>
      <c r="W2" s="132"/>
      <c r="X2" s="31">
        <f t="shared" ref="X2:X62" si="7">R2-M2</f>
        <v>0.19999999999998863</v>
      </c>
      <c r="Y2" s="13"/>
    </row>
    <row r="3" spans="1:25" hidden="1">
      <c r="A3" s="133" t="s">
        <v>188</v>
      </c>
      <c r="B3" s="133" t="s">
        <v>189</v>
      </c>
      <c r="C3" s="134" t="s">
        <v>26</v>
      </c>
      <c r="D3" s="118">
        <v>5</v>
      </c>
      <c r="E3" s="119">
        <v>5</v>
      </c>
      <c r="F3" s="120">
        <v>23</v>
      </c>
      <c r="G3" s="135">
        <v>22</v>
      </c>
      <c r="H3" s="122"/>
      <c r="I3" s="123">
        <v>85</v>
      </c>
      <c r="J3" s="136">
        <v>57</v>
      </c>
      <c r="K3" s="124"/>
      <c r="L3" s="121">
        <f t="shared" ref="L3:L61" si="8">F3+D3+I3</f>
        <v>113</v>
      </c>
      <c r="M3" s="125">
        <f t="shared" si="0"/>
        <v>84</v>
      </c>
      <c r="N3" s="126">
        <f t="shared" si="1"/>
        <v>61.41</v>
      </c>
      <c r="O3" s="126">
        <f t="shared" si="2"/>
        <v>69.42</v>
      </c>
      <c r="P3" s="126">
        <f t="shared" si="3"/>
        <v>74.759999999999991</v>
      </c>
      <c r="Q3" s="126">
        <f t="shared" si="4"/>
        <v>80.099999999999994</v>
      </c>
      <c r="R3" s="127">
        <f t="shared" si="5"/>
        <v>80.099999999999994</v>
      </c>
      <c r="S3" s="128">
        <f t="shared" si="6"/>
        <v>267</v>
      </c>
      <c r="T3" s="137">
        <v>194</v>
      </c>
      <c r="U3" s="138">
        <v>71</v>
      </c>
      <c r="V3" s="139">
        <v>2</v>
      </c>
      <c r="W3" s="132"/>
      <c r="X3" s="31">
        <f t="shared" si="7"/>
        <v>-3.9000000000000057</v>
      </c>
      <c r="Y3" s="13"/>
    </row>
    <row r="4" spans="1:25" hidden="1">
      <c r="A4" s="133" t="s">
        <v>190</v>
      </c>
      <c r="B4" s="140" t="s">
        <v>191</v>
      </c>
      <c r="C4" s="141" t="s">
        <v>28</v>
      </c>
      <c r="D4" s="142">
        <v>1</v>
      </c>
      <c r="E4" s="143">
        <v>1</v>
      </c>
      <c r="F4" s="123">
        <v>13</v>
      </c>
      <c r="G4" s="135">
        <v>13</v>
      </c>
      <c r="H4" s="122"/>
      <c r="I4" s="123">
        <v>241</v>
      </c>
      <c r="J4" s="136">
        <v>177</v>
      </c>
      <c r="K4" s="124"/>
      <c r="L4" s="121">
        <f t="shared" si="8"/>
        <v>255</v>
      </c>
      <c r="M4" s="125">
        <f t="shared" si="0"/>
        <v>191</v>
      </c>
      <c r="N4" s="126">
        <f t="shared" si="1"/>
        <v>96.600000000000009</v>
      </c>
      <c r="O4" s="126">
        <f t="shared" si="2"/>
        <v>109.2</v>
      </c>
      <c r="P4" s="126">
        <f t="shared" si="3"/>
        <v>117.60000000000001</v>
      </c>
      <c r="Q4" s="126">
        <f t="shared" si="4"/>
        <v>126</v>
      </c>
      <c r="R4" s="127">
        <f t="shared" si="5"/>
        <v>126</v>
      </c>
      <c r="S4" s="128">
        <f t="shared" si="6"/>
        <v>420</v>
      </c>
      <c r="T4" s="129">
        <v>304</v>
      </c>
      <c r="U4" s="138">
        <v>97</v>
      </c>
      <c r="V4" s="131">
        <v>19</v>
      </c>
      <c r="W4" s="132"/>
      <c r="X4" s="38">
        <f t="shared" si="7"/>
        <v>-65</v>
      </c>
      <c r="Y4" s="13">
        <v>1</v>
      </c>
    </row>
    <row r="5" spans="1:25" hidden="1">
      <c r="A5" s="144" t="s">
        <v>192</v>
      </c>
      <c r="B5" s="145" t="s">
        <v>193</v>
      </c>
      <c r="C5" s="146" t="s">
        <v>31</v>
      </c>
      <c r="D5" s="142">
        <v>4</v>
      </c>
      <c r="E5" s="143">
        <v>4</v>
      </c>
      <c r="F5" s="123">
        <v>22</v>
      </c>
      <c r="G5" s="135">
        <v>12</v>
      </c>
      <c r="H5" s="147"/>
      <c r="I5" s="121">
        <v>235</v>
      </c>
      <c r="J5" s="148">
        <v>53</v>
      </c>
      <c r="K5" s="149">
        <v>63</v>
      </c>
      <c r="L5" s="150">
        <f t="shared" si="8"/>
        <v>261</v>
      </c>
      <c r="M5" s="125">
        <f t="shared" si="0"/>
        <v>69</v>
      </c>
      <c r="N5" s="151">
        <f t="shared" si="1"/>
        <v>124.66</v>
      </c>
      <c r="O5" s="151">
        <f t="shared" si="2"/>
        <v>140.91999999999999</v>
      </c>
      <c r="P5" s="151">
        <f t="shared" si="3"/>
        <v>151.76</v>
      </c>
      <c r="Q5" s="151">
        <f t="shared" si="4"/>
        <v>162.6</v>
      </c>
      <c r="R5" s="127">
        <f t="shared" si="5"/>
        <v>162.6</v>
      </c>
      <c r="S5" s="128">
        <f t="shared" si="6"/>
        <v>542</v>
      </c>
      <c r="T5" s="137">
        <v>322</v>
      </c>
      <c r="U5" s="130">
        <v>193</v>
      </c>
      <c r="V5" s="131">
        <v>27</v>
      </c>
      <c r="W5" s="132"/>
      <c r="X5" s="31">
        <f t="shared" si="7"/>
        <v>93.6</v>
      </c>
      <c r="Y5" s="13"/>
    </row>
    <row r="6" spans="1:25" hidden="1">
      <c r="A6" s="133" t="s">
        <v>194</v>
      </c>
      <c r="B6" s="140" t="s">
        <v>195</v>
      </c>
      <c r="C6" s="152" t="s">
        <v>34</v>
      </c>
      <c r="D6" s="118">
        <v>5</v>
      </c>
      <c r="E6" s="153">
        <v>5</v>
      </c>
      <c r="F6" s="123">
        <v>15</v>
      </c>
      <c r="G6" s="135">
        <v>15</v>
      </c>
      <c r="H6" s="122"/>
      <c r="I6" s="135">
        <v>80</v>
      </c>
      <c r="J6" s="148">
        <v>68</v>
      </c>
      <c r="K6" s="124"/>
      <c r="L6" s="150">
        <f t="shared" si="8"/>
        <v>100</v>
      </c>
      <c r="M6" s="125">
        <f t="shared" si="0"/>
        <v>88</v>
      </c>
      <c r="N6" s="126">
        <f t="shared" si="1"/>
        <v>47.84</v>
      </c>
      <c r="O6" s="126">
        <f t="shared" si="2"/>
        <v>54.08</v>
      </c>
      <c r="P6" s="126">
        <f t="shared" si="3"/>
        <v>58.24</v>
      </c>
      <c r="Q6" s="126">
        <f t="shared" si="4"/>
        <v>62.400000000000006</v>
      </c>
      <c r="R6" s="127">
        <f t="shared" si="5"/>
        <v>62.400000000000006</v>
      </c>
      <c r="S6" s="128">
        <f t="shared" si="6"/>
        <v>208</v>
      </c>
      <c r="T6" s="137">
        <v>152</v>
      </c>
      <c r="U6" s="138">
        <v>49</v>
      </c>
      <c r="V6" s="131">
        <v>7</v>
      </c>
      <c r="W6" s="132"/>
      <c r="X6" s="38">
        <f t="shared" si="7"/>
        <v>-25.599999999999994</v>
      </c>
      <c r="Y6" s="13">
        <v>1</v>
      </c>
    </row>
    <row r="7" spans="1:25" hidden="1">
      <c r="A7" s="154" t="s">
        <v>196</v>
      </c>
      <c r="B7" s="155" t="s">
        <v>197</v>
      </c>
      <c r="C7" s="156" t="s">
        <v>36</v>
      </c>
      <c r="D7" s="118">
        <v>1</v>
      </c>
      <c r="E7" s="119">
        <v>1</v>
      </c>
      <c r="F7" s="123">
        <v>11</v>
      </c>
      <c r="G7" s="135">
        <v>10</v>
      </c>
      <c r="H7" s="122"/>
      <c r="I7" s="135">
        <v>48</v>
      </c>
      <c r="J7" s="148">
        <v>34</v>
      </c>
      <c r="K7" s="149">
        <v>8</v>
      </c>
      <c r="L7" s="150">
        <f t="shared" si="8"/>
        <v>60</v>
      </c>
      <c r="M7" s="125">
        <f t="shared" si="0"/>
        <v>45</v>
      </c>
      <c r="N7" s="126">
        <f t="shared" si="1"/>
        <v>43.010000000000005</v>
      </c>
      <c r="O7" s="151">
        <f t="shared" si="2"/>
        <v>48.620000000000005</v>
      </c>
      <c r="P7" s="151">
        <f t="shared" si="3"/>
        <v>52.36</v>
      </c>
      <c r="Q7" s="151">
        <f t="shared" si="4"/>
        <v>56.1</v>
      </c>
      <c r="R7" s="127">
        <f t="shared" si="5"/>
        <v>56.1</v>
      </c>
      <c r="S7" s="128">
        <f t="shared" si="6"/>
        <v>187</v>
      </c>
      <c r="T7" s="129">
        <v>159</v>
      </c>
      <c r="U7" s="138">
        <v>28</v>
      </c>
      <c r="V7" s="131">
        <v>0</v>
      </c>
      <c r="W7" s="132"/>
      <c r="X7" s="31">
        <f t="shared" si="7"/>
        <v>11.100000000000001</v>
      </c>
      <c r="Y7" s="13"/>
    </row>
    <row r="8" spans="1:25" hidden="1">
      <c r="A8" s="144" t="s">
        <v>198</v>
      </c>
      <c r="B8" s="145" t="s">
        <v>198</v>
      </c>
      <c r="C8" s="146" t="s">
        <v>38</v>
      </c>
      <c r="D8" s="118">
        <v>2</v>
      </c>
      <c r="E8" s="119">
        <v>1</v>
      </c>
      <c r="F8" s="135">
        <v>26</v>
      </c>
      <c r="G8" s="135">
        <v>19</v>
      </c>
      <c r="H8" s="122"/>
      <c r="I8" s="135">
        <v>182</v>
      </c>
      <c r="J8" s="148">
        <v>20</v>
      </c>
      <c r="K8" s="149">
        <v>22</v>
      </c>
      <c r="L8" s="150">
        <f t="shared" si="8"/>
        <v>210</v>
      </c>
      <c r="M8" s="125">
        <f t="shared" si="0"/>
        <v>40</v>
      </c>
      <c r="N8" s="151">
        <f t="shared" si="1"/>
        <v>161</v>
      </c>
      <c r="O8" s="151">
        <f t="shared" si="2"/>
        <v>182</v>
      </c>
      <c r="P8" s="151">
        <f t="shared" si="3"/>
        <v>196</v>
      </c>
      <c r="Q8" s="151">
        <f t="shared" si="4"/>
        <v>210</v>
      </c>
      <c r="R8" s="127">
        <f t="shared" si="5"/>
        <v>210</v>
      </c>
      <c r="S8" s="128">
        <f t="shared" si="6"/>
        <v>700</v>
      </c>
      <c r="T8" s="137">
        <v>435</v>
      </c>
      <c r="U8" s="130">
        <v>233</v>
      </c>
      <c r="V8" s="131">
        <v>32</v>
      </c>
      <c r="W8" s="132"/>
      <c r="X8" s="31">
        <f t="shared" si="7"/>
        <v>170</v>
      </c>
      <c r="Y8" s="13"/>
    </row>
    <row r="9" spans="1:25" hidden="1">
      <c r="A9" s="133" t="s">
        <v>199</v>
      </c>
      <c r="B9" s="140" t="s">
        <v>200</v>
      </c>
      <c r="C9" s="152" t="s">
        <v>40</v>
      </c>
      <c r="D9" s="124">
        <v>1</v>
      </c>
      <c r="E9" s="135">
        <v>1</v>
      </c>
      <c r="F9" s="135">
        <v>32</v>
      </c>
      <c r="G9" s="135">
        <v>29</v>
      </c>
      <c r="H9" s="122"/>
      <c r="I9" s="157">
        <v>187</v>
      </c>
      <c r="J9" s="148">
        <v>67</v>
      </c>
      <c r="K9" s="124"/>
      <c r="L9" s="150">
        <f t="shared" si="8"/>
        <v>220</v>
      </c>
      <c r="M9" s="125">
        <f t="shared" si="0"/>
        <v>97</v>
      </c>
      <c r="N9" s="126">
        <f t="shared" si="1"/>
        <v>66.010000000000005</v>
      </c>
      <c r="O9" s="126">
        <f t="shared" si="2"/>
        <v>74.62</v>
      </c>
      <c r="P9" s="126">
        <f t="shared" si="3"/>
        <v>80.36</v>
      </c>
      <c r="Q9" s="126">
        <f t="shared" si="4"/>
        <v>86.100000000000009</v>
      </c>
      <c r="R9" s="127">
        <f t="shared" si="5"/>
        <v>86.100000000000009</v>
      </c>
      <c r="S9" s="128">
        <f t="shared" si="6"/>
        <v>287</v>
      </c>
      <c r="T9" s="137">
        <v>223</v>
      </c>
      <c r="U9" s="137">
        <v>55</v>
      </c>
      <c r="V9" s="131">
        <v>9</v>
      </c>
      <c r="W9" s="132"/>
      <c r="X9" s="38">
        <f t="shared" si="7"/>
        <v>-10.899999999999991</v>
      </c>
      <c r="Y9" s="46">
        <v>1</v>
      </c>
    </row>
    <row r="10" spans="1:25" hidden="1">
      <c r="A10" s="154" t="s">
        <v>201</v>
      </c>
      <c r="B10" s="155" t="s">
        <v>202</v>
      </c>
      <c r="C10" s="156" t="s">
        <v>43</v>
      </c>
      <c r="D10" s="118">
        <v>2</v>
      </c>
      <c r="E10" s="119">
        <v>2</v>
      </c>
      <c r="F10" s="123">
        <v>9</v>
      </c>
      <c r="G10" s="135">
        <v>8</v>
      </c>
      <c r="H10" s="122"/>
      <c r="I10" s="135">
        <v>54</v>
      </c>
      <c r="J10" s="148">
        <v>33</v>
      </c>
      <c r="K10" s="158">
        <v>5</v>
      </c>
      <c r="L10" s="150">
        <f t="shared" si="8"/>
        <v>65</v>
      </c>
      <c r="M10" s="125">
        <f t="shared" si="0"/>
        <v>43</v>
      </c>
      <c r="N10" s="126">
        <f t="shared" si="1"/>
        <v>41.63</v>
      </c>
      <c r="O10" s="151">
        <f t="shared" si="2"/>
        <v>47.06</v>
      </c>
      <c r="P10" s="151">
        <f t="shared" si="3"/>
        <v>50.68</v>
      </c>
      <c r="Q10" s="151">
        <f t="shared" si="4"/>
        <v>54.300000000000004</v>
      </c>
      <c r="R10" s="127">
        <f t="shared" si="5"/>
        <v>54.300000000000004</v>
      </c>
      <c r="S10" s="128">
        <f t="shared" si="6"/>
        <v>181</v>
      </c>
      <c r="T10" s="159">
        <v>136</v>
      </c>
      <c r="U10" s="159">
        <v>36</v>
      </c>
      <c r="V10" s="160">
        <v>9</v>
      </c>
      <c r="W10" s="132"/>
      <c r="X10" s="31">
        <f t="shared" si="7"/>
        <v>11.300000000000004</v>
      </c>
      <c r="Y10" s="13"/>
    </row>
    <row r="11" spans="1:25" ht="15.75" hidden="1">
      <c r="A11" s="144" t="s">
        <v>203</v>
      </c>
      <c r="B11" s="145" t="s">
        <v>204</v>
      </c>
      <c r="C11" s="161" t="s">
        <v>46</v>
      </c>
      <c r="D11" s="118">
        <v>8</v>
      </c>
      <c r="E11" s="162">
        <v>5</v>
      </c>
      <c r="F11" s="123">
        <v>55</v>
      </c>
      <c r="G11" s="135">
        <v>47</v>
      </c>
      <c r="H11" s="149">
        <v>2</v>
      </c>
      <c r="I11" s="135">
        <v>472</v>
      </c>
      <c r="J11" s="148">
        <v>290</v>
      </c>
      <c r="K11" s="149">
        <v>95</v>
      </c>
      <c r="L11" s="150">
        <f>F11+D11+I11</f>
        <v>535</v>
      </c>
      <c r="M11" s="125">
        <f t="shared" ref="M11:M12" si="9">SUM(E11,G11,J11)</f>
        <v>342</v>
      </c>
      <c r="N11" s="151">
        <f t="shared" si="1"/>
        <v>350.06</v>
      </c>
      <c r="O11" s="151">
        <f t="shared" si="2"/>
        <v>395.72</v>
      </c>
      <c r="P11" s="151">
        <f t="shared" si="3"/>
        <v>426.16</v>
      </c>
      <c r="Q11" s="151">
        <f t="shared" si="4"/>
        <v>456.6</v>
      </c>
      <c r="R11" s="127">
        <f>S11/100*30</f>
        <v>456.6</v>
      </c>
      <c r="S11" s="128">
        <f t="shared" si="6"/>
        <v>1522</v>
      </c>
      <c r="T11" s="137">
        <v>726</v>
      </c>
      <c r="U11" s="130">
        <v>746</v>
      </c>
      <c r="V11" s="131">
        <v>50</v>
      </c>
      <c r="W11" s="132"/>
      <c r="X11" s="31">
        <f t="shared" si="7"/>
        <v>114.60000000000002</v>
      </c>
      <c r="Y11" s="13">
        <v>1</v>
      </c>
    </row>
    <row r="12" spans="1:25" hidden="1">
      <c r="A12" s="133" t="s">
        <v>205</v>
      </c>
      <c r="B12" s="163" t="s">
        <v>206</v>
      </c>
      <c r="C12" s="152" t="s">
        <v>48</v>
      </c>
      <c r="D12" s="118">
        <v>1</v>
      </c>
      <c r="E12" s="164">
        <v>1</v>
      </c>
      <c r="F12" s="123">
        <v>12</v>
      </c>
      <c r="G12" s="123">
        <v>12</v>
      </c>
      <c r="H12" s="122"/>
      <c r="I12" s="123">
        <v>76</v>
      </c>
      <c r="J12" s="148">
        <v>71</v>
      </c>
      <c r="K12" s="124"/>
      <c r="L12" s="150">
        <f t="shared" si="8"/>
        <v>89</v>
      </c>
      <c r="M12" s="125">
        <f t="shared" si="9"/>
        <v>84</v>
      </c>
      <c r="N12" s="126">
        <f t="shared" si="1"/>
        <v>60.489999999999995</v>
      </c>
      <c r="O12" s="126">
        <f t="shared" si="2"/>
        <v>68.38</v>
      </c>
      <c r="P12" s="126">
        <f t="shared" si="3"/>
        <v>73.64</v>
      </c>
      <c r="Q12" s="126">
        <f t="shared" si="4"/>
        <v>78.899999999999991</v>
      </c>
      <c r="R12" s="127">
        <f t="shared" si="5"/>
        <v>78.899999999999991</v>
      </c>
      <c r="S12" s="128">
        <f t="shared" si="6"/>
        <v>263</v>
      </c>
      <c r="T12" s="137">
        <v>145</v>
      </c>
      <c r="U12" s="138">
        <v>107</v>
      </c>
      <c r="V12" s="131">
        <v>11</v>
      </c>
      <c r="W12" s="132"/>
      <c r="X12" s="31">
        <f t="shared" si="7"/>
        <v>-5.1000000000000085</v>
      </c>
      <c r="Y12" s="13"/>
    </row>
    <row r="13" spans="1:25" hidden="1">
      <c r="A13" s="165" t="s">
        <v>207</v>
      </c>
      <c r="B13" s="166" t="s">
        <v>207</v>
      </c>
      <c r="C13" s="167" t="s">
        <v>51</v>
      </c>
      <c r="D13" s="118">
        <v>3</v>
      </c>
      <c r="E13" s="119">
        <v>3</v>
      </c>
      <c r="F13" s="123">
        <v>18</v>
      </c>
      <c r="G13" s="135">
        <v>16</v>
      </c>
      <c r="H13" s="149">
        <v>2</v>
      </c>
      <c r="I13" s="123">
        <v>137</v>
      </c>
      <c r="J13" s="148">
        <v>49</v>
      </c>
      <c r="K13" s="149">
        <v>61</v>
      </c>
      <c r="L13" s="150">
        <f t="shared" si="8"/>
        <v>158</v>
      </c>
      <c r="M13" s="125">
        <f t="shared" si="0"/>
        <v>68</v>
      </c>
      <c r="N13" s="126">
        <f t="shared" si="1"/>
        <v>58.65</v>
      </c>
      <c r="O13" s="126">
        <f t="shared" si="2"/>
        <v>66.3</v>
      </c>
      <c r="P13" s="151">
        <f t="shared" si="3"/>
        <v>71.399999999999991</v>
      </c>
      <c r="Q13" s="151">
        <f t="shared" si="4"/>
        <v>76.5</v>
      </c>
      <c r="R13" s="127">
        <f t="shared" si="5"/>
        <v>76.5</v>
      </c>
      <c r="S13" s="128">
        <v>255</v>
      </c>
      <c r="T13" s="137">
        <v>138</v>
      </c>
      <c r="U13" s="138">
        <v>103</v>
      </c>
      <c r="V13" s="131">
        <v>14</v>
      </c>
      <c r="W13" s="132"/>
      <c r="X13" s="31">
        <f t="shared" si="7"/>
        <v>8.5</v>
      </c>
      <c r="Y13" s="13"/>
    </row>
    <row r="14" spans="1:25" hidden="1">
      <c r="A14" s="144" t="s">
        <v>208</v>
      </c>
      <c r="B14" s="145" t="s">
        <v>209</v>
      </c>
      <c r="C14" s="146" t="s">
        <v>54</v>
      </c>
      <c r="D14" s="168">
        <v>4</v>
      </c>
      <c r="E14" s="164">
        <v>2</v>
      </c>
      <c r="F14" s="135">
        <v>27</v>
      </c>
      <c r="G14" s="135">
        <v>24</v>
      </c>
      <c r="H14" s="149">
        <v>2</v>
      </c>
      <c r="I14" s="123">
        <v>102</v>
      </c>
      <c r="J14" s="148">
        <v>61</v>
      </c>
      <c r="K14" s="149">
        <v>36</v>
      </c>
      <c r="L14" s="150">
        <f t="shared" si="8"/>
        <v>133</v>
      </c>
      <c r="M14" s="125">
        <f t="shared" si="0"/>
        <v>87</v>
      </c>
      <c r="N14" s="151">
        <f t="shared" si="1"/>
        <v>97.75</v>
      </c>
      <c r="O14" s="151">
        <f t="shared" si="2"/>
        <v>110.5</v>
      </c>
      <c r="P14" s="151">
        <f t="shared" si="3"/>
        <v>119</v>
      </c>
      <c r="Q14" s="151">
        <f t="shared" si="4"/>
        <v>127.5</v>
      </c>
      <c r="R14" s="127">
        <f t="shared" si="5"/>
        <v>127.5</v>
      </c>
      <c r="S14" s="128">
        <f t="shared" si="6"/>
        <v>425</v>
      </c>
      <c r="T14" s="129">
        <v>215</v>
      </c>
      <c r="U14" s="130">
        <v>195</v>
      </c>
      <c r="V14" s="131">
        <v>15</v>
      </c>
      <c r="W14" s="132"/>
      <c r="X14" s="31">
        <f t="shared" si="7"/>
        <v>40.5</v>
      </c>
      <c r="Y14" s="13"/>
    </row>
    <row r="15" spans="1:25" hidden="1">
      <c r="A15" s="165" t="s">
        <v>210</v>
      </c>
      <c r="B15" s="166" t="s">
        <v>211</v>
      </c>
      <c r="C15" s="169" t="s">
        <v>56</v>
      </c>
      <c r="D15" s="168">
        <v>2</v>
      </c>
      <c r="E15" s="153">
        <v>2</v>
      </c>
      <c r="F15" s="135">
        <v>19</v>
      </c>
      <c r="G15" s="135">
        <v>17</v>
      </c>
      <c r="H15" s="149">
        <v>1</v>
      </c>
      <c r="I15" s="123">
        <v>226</v>
      </c>
      <c r="J15" s="170">
        <v>57</v>
      </c>
      <c r="K15" s="149">
        <v>72</v>
      </c>
      <c r="L15" s="150">
        <f t="shared" si="8"/>
        <v>247</v>
      </c>
      <c r="M15" s="125">
        <f>SUM(E15,G15,J15)</f>
        <v>76</v>
      </c>
      <c r="N15" s="126">
        <f t="shared" si="1"/>
        <v>65.78</v>
      </c>
      <c r="O15" s="126">
        <f t="shared" si="2"/>
        <v>74.36</v>
      </c>
      <c r="P15" s="151">
        <f t="shared" si="3"/>
        <v>80.08</v>
      </c>
      <c r="Q15" s="151">
        <f t="shared" si="4"/>
        <v>85.8</v>
      </c>
      <c r="R15" s="127">
        <f t="shared" si="5"/>
        <v>85.8</v>
      </c>
      <c r="S15" s="128">
        <f t="shared" si="6"/>
        <v>286</v>
      </c>
      <c r="T15" s="137">
        <v>153</v>
      </c>
      <c r="U15" s="138">
        <v>123</v>
      </c>
      <c r="V15" s="131">
        <v>10</v>
      </c>
      <c r="W15" s="132"/>
      <c r="X15" s="31">
        <f>R15-M15</f>
        <v>9.7999999999999972</v>
      </c>
      <c r="Y15" s="13">
        <v>1</v>
      </c>
    </row>
    <row r="16" spans="1:25" hidden="1">
      <c r="A16" s="154" t="s">
        <v>212</v>
      </c>
      <c r="B16" s="155" t="s">
        <v>213</v>
      </c>
      <c r="C16" s="156" t="s">
        <v>59</v>
      </c>
      <c r="D16" s="168">
        <v>3</v>
      </c>
      <c r="E16" s="153">
        <v>3</v>
      </c>
      <c r="F16" s="171">
        <v>45</v>
      </c>
      <c r="G16" s="135">
        <v>43</v>
      </c>
      <c r="H16" s="158">
        <v>1</v>
      </c>
      <c r="I16" s="123">
        <v>478</v>
      </c>
      <c r="J16" s="172">
        <v>272</v>
      </c>
      <c r="K16" s="149">
        <v>142</v>
      </c>
      <c r="L16" s="150">
        <f t="shared" ref="L16:L17" si="10">F16+D16+I16</f>
        <v>526</v>
      </c>
      <c r="M16" s="125">
        <f>SUM(E16,G16,+J16)</f>
        <v>318</v>
      </c>
      <c r="N16" s="126">
        <f t="shared" si="1"/>
        <v>294.63</v>
      </c>
      <c r="O16" s="151">
        <f t="shared" si="2"/>
        <v>333.06</v>
      </c>
      <c r="P16" s="151">
        <f t="shared" si="3"/>
        <v>358.68</v>
      </c>
      <c r="Q16" s="151">
        <f t="shared" si="4"/>
        <v>384.3</v>
      </c>
      <c r="R16" s="127">
        <f t="shared" si="5"/>
        <v>384.3</v>
      </c>
      <c r="S16" s="128">
        <f t="shared" si="6"/>
        <v>1281</v>
      </c>
      <c r="T16" s="137">
        <v>601</v>
      </c>
      <c r="U16" s="130">
        <v>616</v>
      </c>
      <c r="V16" s="131">
        <v>64</v>
      </c>
      <c r="W16" s="132"/>
      <c r="X16" s="31">
        <f t="shared" si="7"/>
        <v>66.300000000000011</v>
      </c>
      <c r="Y16" s="13"/>
    </row>
    <row r="17" spans="1:25" hidden="1">
      <c r="A17" s="133" t="s">
        <v>214</v>
      </c>
      <c r="B17" s="140" t="s">
        <v>214</v>
      </c>
      <c r="C17" s="173" t="s">
        <v>62</v>
      </c>
      <c r="D17" s="174">
        <v>5</v>
      </c>
      <c r="E17" s="153">
        <v>5</v>
      </c>
      <c r="F17" s="123">
        <v>45</v>
      </c>
      <c r="G17" s="135">
        <v>42</v>
      </c>
      <c r="H17" s="122"/>
      <c r="I17" s="135">
        <v>357</v>
      </c>
      <c r="J17" s="148">
        <v>303</v>
      </c>
      <c r="K17" s="124"/>
      <c r="L17" s="150">
        <f t="shared" si="10"/>
        <v>407</v>
      </c>
      <c r="M17" s="125">
        <f t="shared" si="0"/>
        <v>350</v>
      </c>
      <c r="N17" s="126">
        <f t="shared" si="1"/>
        <v>218.5</v>
      </c>
      <c r="O17" s="126">
        <f t="shared" si="2"/>
        <v>247</v>
      </c>
      <c r="P17" s="126">
        <f t="shared" si="3"/>
        <v>266</v>
      </c>
      <c r="Q17" s="126">
        <f t="shared" si="4"/>
        <v>285</v>
      </c>
      <c r="R17" s="127">
        <f t="shared" si="5"/>
        <v>285</v>
      </c>
      <c r="S17" s="128">
        <f t="shared" si="6"/>
        <v>950</v>
      </c>
      <c r="T17" s="137">
        <v>462</v>
      </c>
      <c r="U17" s="138">
        <v>417</v>
      </c>
      <c r="V17" s="131">
        <v>71</v>
      </c>
      <c r="W17" s="132"/>
      <c r="X17" s="31">
        <f t="shared" si="7"/>
        <v>-65</v>
      </c>
      <c r="Y17" s="13">
        <v>1</v>
      </c>
    </row>
    <row r="18" spans="1:25" hidden="1">
      <c r="A18" s="175" t="s">
        <v>215</v>
      </c>
      <c r="B18" s="175" t="s">
        <v>216</v>
      </c>
      <c r="C18" s="175" t="s">
        <v>65</v>
      </c>
      <c r="D18" s="118">
        <v>4</v>
      </c>
      <c r="E18" s="176">
        <v>4</v>
      </c>
      <c r="F18" s="157">
        <v>100</v>
      </c>
      <c r="G18" s="135">
        <v>59</v>
      </c>
      <c r="H18" s="149">
        <v>4</v>
      </c>
      <c r="I18" s="135">
        <v>710</v>
      </c>
      <c r="J18" s="177">
        <v>235</v>
      </c>
      <c r="K18" s="149">
        <v>144</v>
      </c>
      <c r="L18" s="150">
        <f t="shared" si="8"/>
        <v>814</v>
      </c>
      <c r="M18" s="125">
        <f t="shared" ref="M18:M20" si="11">SUM(E18,G18,J18)</f>
        <v>298</v>
      </c>
      <c r="N18" s="126">
        <f t="shared" si="1"/>
        <v>263.12</v>
      </c>
      <c r="O18" s="126">
        <f t="shared" si="2"/>
        <v>297.44</v>
      </c>
      <c r="P18" s="151">
        <f t="shared" si="3"/>
        <v>320.32</v>
      </c>
      <c r="Q18" s="151">
        <f t="shared" si="4"/>
        <v>343.2</v>
      </c>
      <c r="R18" s="127">
        <f t="shared" si="5"/>
        <v>343.2</v>
      </c>
      <c r="S18" s="128">
        <f t="shared" si="6"/>
        <v>1144</v>
      </c>
      <c r="T18" s="159">
        <v>572</v>
      </c>
      <c r="U18" s="159">
        <v>525</v>
      </c>
      <c r="V18" s="160">
        <v>47</v>
      </c>
      <c r="W18" s="132"/>
      <c r="X18" s="31">
        <f t="shared" si="7"/>
        <v>45.199999999999989</v>
      </c>
      <c r="Y18" s="13">
        <v>1</v>
      </c>
    </row>
    <row r="19" spans="1:25" hidden="1">
      <c r="A19" s="133" t="s">
        <v>217</v>
      </c>
      <c r="B19" s="178" t="s">
        <v>218</v>
      </c>
      <c r="C19" s="141" t="s">
        <v>68</v>
      </c>
      <c r="D19" s="179">
        <v>15</v>
      </c>
      <c r="E19" s="153">
        <v>14</v>
      </c>
      <c r="F19" s="135">
        <v>590</v>
      </c>
      <c r="G19" s="180">
        <v>519</v>
      </c>
      <c r="H19" s="122"/>
      <c r="I19" s="135">
        <v>7889</v>
      </c>
      <c r="J19" s="172">
        <v>5539</v>
      </c>
      <c r="K19" s="158">
        <v>33</v>
      </c>
      <c r="L19" s="150">
        <f>F19+D19+I19</f>
        <v>8494</v>
      </c>
      <c r="M19" s="125">
        <f t="shared" si="11"/>
        <v>6072</v>
      </c>
      <c r="N19" s="126">
        <f t="shared" si="1"/>
        <v>2930.8900000000003</v>
      </c>
      <c r="O19" s="126">
        <f t="shared" si="2"/>
        <v>3313.1800000000003</v>
      </c>
      <c r="P19" s="126">
        <f t="shared" si="3"/>
        <v>3568.04</v>
      </c>
      <c r="Q19" s="126">
        <f t="shared" si="4"/>
        <v>3822.9</v>
      </c>
      <c r="R19" s="127">
        <f t="shared" si="5"/>
        <v>3822.9</v>
      </c>
      <c r="S19" s="128">
        <f t="shared" si="6"/>
        <v>12743</v>
      </c>
      <c r="T19" s="137">
        <v>7600</v>
      </c>
      <c r="U19" s="130">
        <v>4726</v>
      </c>
      <c r="V19" s="131">
        <v>417</v>
      </c>
      <c r="W19" s="132"/>
      <c r="X19" s="31">
        <f>R19-M19</f>
        <v>-2249.1</v>
      </c>
      <c r="Y19" s="13"/>
    </row>
    <row r="20" spans="1:25" hidden="1">
      <c r="A20" s="154" t="s">
        <v>219</v>
      </c>
      <c r="B20" s="155" t="s">
        <v>220</v>
      </c>
      <c r="C20" s="181" t="s">
        <v>71</v>
      </c>
      <c r="D20" s="168">
        <v>1</v>
      </c>
      <c r="E20" s="164">
        <v>1</v>
      </c>
      <c r="F20" s="123">
        <v>12</v>
      </c>
      <c r="G20" s="135">
        <v>12</v>
      </c>
      <c r="H20" s="122"/>
      <c r="I20" s="123">
        <v>255</v>
      </c>
      <c r="J20" s="170">
        <v>210</v>
      </c>
      <c r="K20" s="149">
        <v>41</v>
      </c>
      <c r="L20" s="150">
        <f t="shared" si="8"/>
        <v>268</v>
      </c>
      <c r="M20" s="125">
        <f t="shared" si="11"/>
        <v>223</v>
      </c>
      <c r="N20" s="126">
        <f t="shared" si="1"/>
        <v>199.86999999999998</v>
      </c>
      <c r="O20" s="182">
        <f t="shared" si="2"/>
        <v>225.94</v>
      </c>
      <c r="P20" s="151">
        <f t="shared" si="3"/>
        <v>243.32</v>
      </c>
      <c r="Q20" s="151">
        <f t="shared" si="4"/>
        <v>260.7</v>
      </c>
      <c r="R20" s="127">
        <f t="shared" si="5"/>
        <v>260.7</v>
      </c>
      <c r="S20" s="128">
        <f t="shared" si="6"/>
        <v>869</v>
      </c>
      <c r="T20" s="137">
        <v>474</v>
      </c>
      <c r="U20" s="130">
        <v>374</v>
      </c>
      <c r="V20" s="131">
        <v>21</v>
      </c>
      <c r="W20" s="132"/>
      <c r="X20" s="31">
        <f t="shared" si="7"/>
        <v>37.699999999999989</v>
      </c>
      <c r="Y20" s="13"/>
    </row>
    <row r="21" spans="1:25" hidden="1">
      <c r="A21" s="133" t="s">
        <v>221</v>
      </c>
      <c r="B21" s="140" t="s">
        <v>222</v>
      </c>
      <c r="C21" s="152" t="s">
        <v>74</v>
      </c>
      <c r="D21" s="168">
        <v>3</v>
      </c>
      <c r="E21" s="153">
        <v>3</v>
      </c>
      <c r="F21" s="123">
        <v>41</v>
      </c>
      <c r="G21" s="135">
        <v>40</v>
      </c>
      <c r="H21" s="147"/>
      <c r="I21" s="123">
        <v>466</v>
      </c>
      <c r="J21" s="170">
        <v>396</v>
      </c>
      <c r="K21" s="124"/>
      <c r="L21" s="150">
        <f t="shared" ref="L21:L23" si="12">F21+D21+I21</f>
        <v>510</v>
      </c>
      <c r="M21" s="125">
        <f t="shared" si="0"/>
        <v>439</v>
      </c>
      <c r="N21" s="126">
        <f t="shared" si="1"/>
        <v>285.89</v>
      </c>
      <c r="O21" s="126">
        <f t="shared" si="2"/>
        <v>323.18</v>
      </c>
      <c r="P21" s="126">
        <f t="shared" si="3"/>
        <v>348.03999999999996</v>
      </c>
      <c r="Q21" s="126">
        <f t="shared" si="4"/>
        <v>372.9</v>
      </c>
      <c r="R21" s="127">
        <f t="shared" si="5"/>
        <v>372.9</v>
      </c>
      <c r="S21" s="128">
        <f t="shared" si="6"/>
        <v>1243</v>
      </c>
      <c r="T21" s="129">
        <v>586</v>
      </c>
      <c r="U21" s="138">
        <v>590</v>
      </c>
      <c r="V21" s="131">
        <v>67</v>
      </c>
      <c r="W21" s="132"/>
      <c r="X21" s="38">
        <f>R21-M21</f>
        <v>-66.100000000000023</v>
      </c>
      <c r="Y21" s="13">
        <v>1</v>
      </c>
    </row>
    <row r="22" spans="1:25" hidden="1">
      <c r="A22" s="133" t="s">
        <v>223</v>
      </c>
      <c r="B22" s="140" t="s">
        <v>224</v>
      </c>
      <c r="C22" s="141" t="s">
        <v>76</v>
      </c>
      <c r="D22" s="168">
        <v>3</v>
      </c>
      <c r="E22" s="153">
        <v>2</v>
      </c>
      <c r="F22" s="123">
        <v>43</v>
      </c>
      <c r="G22" s="135">
        <v>41</v>
      </c>
      <c r="H22" s="147"/>
      <c r="I22" s="135">
        <v>225</v>
      </c>
      <c r="J22" s="148">
        <v>201</v>
      </c>
      <c r="K22" s="124"/>
      <c r="L22" s="150">
        <f t="shared" si="12"/>
        <v>271</v>
      </c>
      <c r="M22" s="125">
        <f t="shared" si="0"/>
        <v>244</v>
      </c>
      <c r="N22" s="126">
        <f t="shared" si="1"/>
        <v>167.67</v>
      </c>
      <c r="O22" s="126">
        <f>S22/100*26</f>
        <v>189.54</v>
      </c>
      <c r="P22" s="126">
        <f t="shared" si="3"/>
        <v>204.12</v>
      </c>
      <c r="Q22" s="126">
        <f t="shared" si="4"/>
        <v>218.7</v>
      </c>
      <c r="R22" s="127">
        <f t="shared" si="5"/>
        <v>218.7</v>
      </c>
      <c r="S22" s="128">
        <f t="shared" si="6"/>
        <v>729</v>
      </c>
      <c r="T22" s="137">
        <v>372</v>
      </c>
      <c r="U22" s="130">
        <v>326</v>
      </c>
      <c r="V22" s="131">
        <v>31</v>
      </c>
      <c r="W22" s="132"/>
      <c r="X22" s="31">
        <f t="shared" si="7"/>
        <v>-25.300000000000011</v>
      </c>
      <c r="Y22" s="13"/>
    </row>
    <row r="23" spans="1:25" hidden="1">
      <c r="A23" s="165" t="s">
        <v>225</v>
      </c>
      <c r="B23" s="166" t="s">
        <v>226</v>
      </c>
      <c r="C23" s="183" t="s">
        <v>79</v>
      </c>
      <c r="D23" s="118">
        <v>1</v>
      </c>
      <c r="E23" s="153">
        <v>1</v>
      </c>
      <c r="F23" s="123">
        <v>131</v>
      </c>
      <c r="G23" s="123">
        <v>111</v>
      </c>
      <c r="H23" s="158">
        <v>4</v>
      </c>
      <c r="I23" s="123">
        <v>1111</v>
      </c>
      <c r="J23" s="148">
        <v>800</v>
      </c>
      <c r="K23" s="149">
        <v>192</v>
      </c>
      <c r="L23" s="150">
        <f t="shared" si="12"/>
        <v>1243</v>
      </c>
      <c r="M23" s="125">
        <f>SUM(E23,G23,J23)</f>
        <v>912</v>
      </c>
      <c r="N23" s="126">
        <f t="shared" si="1"/>
        <v>801.32</v>
      </c>
      <c r="O23" s="126">
        <f t="shared" si="2"/>
        <v>905.84000000000015</v>
      </c>
      <c r="P23" s="151">
        <f t="shared" si="3"/>
        <v>975.5200000000001</v>
      </c>
      <c r="Q23" s="151">
        <f t="shared" si="4"/>
        <v>1045.2</v>
      </c>
      <c r="R23" s="127">
        <f t="shared" si="5"/>
        <v>1045.2</v>
      </c>
      <c r="S23" s="128">
        <f t="shared" si="6"/>
        <v>3484</v>
      </c>
      <c r="T23" s="137">
        <v>1832</v>
      </c>
      <c r="U23" s="130">
        <v>1372</v>
      </c>
      <c r="V23" s="131">
        <v>280</v>
      </c>
      <c r="W23" s="132"/>
      <c r="X23" s="31">
        <f t="shared" si="7"/>
        <v>133.20000000000005</v>
      </c>
      <c r="Y23" s="13"/>
    </row>
    <row r="24" spans="1:25" hidden="1">
      <c r="A24" s="133" t="s">
        <v>227</v>
      </c>
      <c r="B24" s="140" t="s">
        <v>228</v>
      </c>
      <c r="C24" s="152" t="s">
        <v>81</v>
      </c>
      <c r="D24" s="118">
        <v>2</v>
      </c>
      <c r="E24" s="153">
        <v>2</v>
      </c>
      <c r="F24" s="123">
        <v>30</v>
      </c>
      <c r="G24" s="123">
        <v>28</v>
      </c>
      <c r="H24" s="122"/>
      <c r="I24" s="135">
        <v>555</v>
      </c>
      <c r="J24" s="184">
        <v>456</v>
      </c>
      <c r="K24" s="124"/>
      <c r="L24" s="150">
        <f t="shared" si="8"/>
        <v>587</v>
      </c>
      <c r="M24" s="125">
        <f t="shared" si="0"/>
        <v>486</v>
      </c>
      <c r="N24" s="126">
        <f t="shared" si="1"/>
        <v>149.95999999999998</v>
      </c>
      <c r="O24" s="126">
        <f t="shared" si="2"/>
        <v>169.51999999999998</v>
      </c>
      <c r="P24" s="126">
        <f t="shared" si="3"/>
        <v>182.56</v>
      </c>
      <c r="Q24" s="126">
        <f t="shared" si="4"/>
        <v>195.6</v>
      </c>
      <c r="R24" s="127">
        <f t="shared" si="5"/>
        <v>195.6</v>
      </c>
      <c r="S24" s="128">
        <f t="shared" si="6"/>
        <v>652</v>
      </c>
      <c r="T24" s="129">
        <v>321</v>
      </c>
      <c r="U24" s="130">
        <v>301</v>
      </c>
      <c r="V24" s="131">
        <v>30</v>
      </c>
      <c r="W24" s="132"/>
      <c r="X24" s="38">
        <f t="shared" si="7"/>
        <v>-290.39999999999998</v>
      </c>
      <c r="Y24" s="13">
        <v>1</v>
      </c>
    </row>
    <row r="25" spans="1:25" hidden="1">
      <c r="A25" s="154" t="s">
        <v>229</v>
      </c>
      <c r="B25" s="155" t="s">
        <v>230</v>
      </c>
      <c r="C25" s="156" t="s">
        <v>84</v>
      </c>
      <c r="D25" s="185">
        <v>2</v>
      </c>
      <c r="E25" s="186">
        <v>1</v>
      </c>
      <c r="F25" s="153">
        <v>20</v>
      </c>
      <c r="G25" s="153">
        <v>20</v>
      </c>
      <c r="H25" s="122"/>
      <c r="I25" s="135">
        <v>248</v>
      </c>
      <c r="J25" s="148">
        <v>149</v>
      </c>
      <c r="K25" s="149">
        <v>50</v>
      </c>
      <c r="L25" s="150">
        <f t="shared" si="8"/>
        <v>270</v>
      </c>
      <c r="M25" s="125">
        <f t="shared" si="0"/>
        <v>170</v>
      </c>
      <c r="N25" s="126">
        <f t="shared" si="1"/>
        <v>158.24</v>
      </c>
      <c r="O25" s="151">
        <f t="shared" si="2"/>
        <v>178.88</v>
      </c>
      <c r="P25" s="151">
        <f t="shared" si="3"/>
        <v>192.64</v>
      </c>
      <c r="Q25" s="151">
        <f>S25/100*30</f>
        <v>206.4</v>
      </c>
      <c r="R25" s="127">
        <f t="shared" si="5"/>
        <v>206.4</v>
      </c>
      <c r="S25" s="128">
        <f t="shared" si="6"/>
        <v>688</v>
      </c>
      <c r="T25" s="137">
        <v>331</v>
      </c>
      <c r="U25" s="130">
        <v>317</v>
      </c>
      <c r="V25" s="131">
        <v>40</v>
      </c>
      <c r="W25" s="132"/>
      <c r="X25" s="31">
        <f t="shared" si="7"/>
        <v>36.400000000000006</v>
      </c>
      <c r="Y25" s="13">
        <v>1</v>
      </c>
    </row>
    <row r="26" spans="1:25" hidden="1">
      <c r="A26" s="133" t="s">
        <v>231</v>
      </c>
      <c r="B26" s="140" t="s">
        <v>232</v>
      </c>
      <c r="C26" s="152" t="s">
        <v>87</v>
      </c>
      <c r="D26" s="118">
        <v>1</v>
      </c>
      <c r="E26" s="153">
        <v>1</v>
      </c>
      <c r="F26" s="123">
        <v>12</v>
      </c>
      <c r="G26" s="157">
        <v>14</v>
      </c>
      <c r="H26" s="122"/>
      <c r="I26" s="157">
        <v>126</v>
      </c>
      <c r="J26" s="170">
        <v>104</v>
      </c>
      <c r="K26" s="187"/>
      <c r="L26" s="150">
        <f t="shared" si="8"/>
        <v>139</v>
      </c>
      <c r="M26" s="125">
        <f t="shared" si="0"/>
        <v>119</v>
      </c>
      <c r="N26" s="126">
        <f t="shared" si="1"/>
        <v>67.39</v>
      </c>
      <c r="O26" s="126">
        <f t="shared" si="2"/>
        <v>76.180000000000007</v>
      </c>
      <c r="P26" s="126">
        <f t="shared" si="3"/>
        <v>82.04</v>
      </c>
      <c r="Q26" s="126">
        <f t="shared" si="4"/>
        <v>87.9</v>
      </c>
      <c r="R26" s="127">
        <f t="shared" si="5"/>
        <v>87.9</v>
      </c>
      <c r="S26" s="128">
        <f t="shared" si="6"/>
        <v>293</v>
      </c>
      <c r="T26" s="129">
        <v>201</v>
      </c>
      <c r="U26" s="130">
        <v>80</v>
      </c>
      <c r="V26" s="131">
        <v>12</v>
      </c>
      <c r="W26" s="132"/>
      <c r="X26" s="38">
        <f t="shared" si="7"/>
        <v>-31.099999999999994</v>
      </c>
      <c r="Y26" s="13">
        <v>1</v>
      </c>
    </row>
    <row r="27" spans="1:25" hidden="1">
      <c r="A27" s="144" t="s">
        <v>233</v>
      </c>
      <c r="B27" s="188" t="s">
        <v>234</v>
      </c>
      <c r="C27" s="146" t="s">
        <v>90</v>
      </c>
      <c r="D27" s="118">
        <v>5</v>
      </c>
      <c r="E27" s="153">
        <v>4</v>
      </c>
      <c r="F27" s="135">
        <v>49</v>
      </c>
      <c r="G27" s="135">
        <v>36</v>
      </c>
      <c r="H27" s="158">
        <v>3</v>
      </c>
      <c r="I27" s="123">
        <v>354</v>
      </c>
      <c r="J27" s="148">
        <v>109</v>
      </c>
      <c r="K27" s="158">
        <v>90</v>
      </c>
      <c r="L27" s="150">
        <f t="shared" si="8"/>
        <v>408</v>
      </c>
      <c r="M27" s="125">
        <f t="shared" si="0"/>
        <v>149</v>
      </c>
      <c r="N27" s="151">
        <f t="shared" si="1"/>
        <v>165.37</v>
      </c>
      <c r="O27" s="151">
        <f t="shared" si="2"/>
        <v>186.94</v>
      </c>
      <c r="P27" s="151">
        <f t="shared" si="3"/>
        <v>201.32000000000002</v>
      </c>
      <c r="Q27" s="151">
        <f t="shared" si="4"/>
        <v>215.70000000000002</v>
      </c>
      <c r="R27" s="127">
        <f t="shared" si="5"/>
        <v>215.70000000000002</v>
      </c>
      <c r="S27" s="128">
        <f t="shared" si="6"/>
        <v>719</v>
      </c>
      <c r="T27" s="137">
        <v>528</v>
      </c>
      <c r="U27" s="138">
        <v>191</v>
      </c>
      <c r="V27" s="131">
        <v>0</v>
      </c>
      <c r="W27" s="132"/>
      <c r="X27" s="31">
        <f t="shared" si="7"/>
        <v>66.700000000000017</v>
      </c>
      <c r="Y27" s="13"/>
    </row>
    <row r="28" spans="1:25" hidden="1">
      <c r="A28" s="133" t="s">
        <v>235</v>
      </c>
      <c r="B28" s="140" t="s">
        <v>236</v>
      </c>
      <c r="C28" s="189" t="s">
        <v>92</v>
      </c>
      <c r="D28" s="118">
        <v>6</v>
      </c>
      <c r="E28" s="153">
        <v>5</v>
      </c>
      <c r="F28" s="123">
        <v>29</v>
      </c>
      <c r="G28" s="157">
        <v>24</v>
      </c>
      <c r="H28" s="122"/>
      <c r="I28" s="190">
        <v>468</v>
      </c>
      <c r="J28" s="172">
        <v>373</v>
      </c>
      <c r="K28" s="187"/>
      <c r="L28" s="150">
        <f t="shared" si="8"/>
        <v>503</v>
      </c>
      <c r="M28" s="125">
        <f t="shared" si="0"/>
        <v>402</v>
      </c>
      <c r="N28" s="126">
        <f t="shared" si="1"/>
        <v>142.83000000000001</v>
      </c>
      <c r="O28" s="126">
        <f t="shared" si="2"/>
        <v>161.46</v>
      </c>
      <c r="P28" s="126">
        <f t="shared" si="3"/>
        <v>173.88</v>
      </c>
      <c r="Q28" s="126">
        <f t="shared" si="4"/>
        <v>186.3</v>
      </c>
      <c r="R28" s="127">
        <f t="shared" si="5"/>
        <v>186.3</v>
      </c>
      <c r="S28" s="128">
        <f t="shared" si="6"/>
        <v>621</v>
      </c>
      <c r="T28" s="137">
        <v>465</v>
      </c>
      <c r="U28" s="138">
        <v>149</v>
      </c>
      <c r="V28" s="131">
        <v>7</v>
      </c>
      <c r="W28" s="132"/>
      <c r="X28" s="38">
        <f t="shared" si="7"/>
        <v>-215.7</v>
      </c>
      <c r="Y28" s="13">
        <v>1</v>
      </c>
    </row>
    <row r="29" spans="1:25" hidden="1">
      <c r="A29" s="144" t="s">
        <v>237</v>
      </c>
      <c r="B29" s="188" t="s">
        <v>238</v>
      </c>
      <c r="C29" s="146" t="s">
        <v>95</v>
      </c>
      <c r="D29" s="118">
        <v>2</v>
      </c>
      <c r="E29" s="153">
        <v>2</v>
      </c>
      <c r="F29" s="123">
        <v>40</v>
      </c>
      <c r="G29" s="135">
        <v>27</v>
      </c>
      <c r="H29" s="158">
        <v>9</v>
      </c>
      <c r="I29" s="190">
        <v>170</v>
      </c>
      <c r="J29" s="148">
        <v>65</v>
      </c>
      <c r="K29" s="158">
        <v>44</v>
      </c>
      <c r="L29" s="150">
        <f t="shared" si="8"/>
        <v>212</v>
      </c>
      <c r="M29" s="125">
        <f t="shared" si="0"/>
        <v>94</v>
      </c>
      <c r="N29" s="151">
        <f t="shared" si="1"/>
        <v>113.62</v>
      </c>
      <c r="O29" s="151">
        <f t="shared" si="2"/>
        <v>128.44</v>
      </c>
      <c r="P29" s="151">
        <f t="shared" si="3"/>
        <v>138.32000000000002</v>
      </c>
      <c r="Q29" s="151">
        <f t="shared" si="4"/>
        <v>148.20000000000002</v>
      </c>
      <c r="R29" s="127">
        <f t="shared" si="5"/>
        <v>148.20000000000002</v>
      </c>
      <c r="S29" s="128">
        <f t="shared" si="6"/>
        <v>494</v>
      </c>
      <c r="T29" s="159">
        <v>376</v>
      </c>
      <c r="U29" s="191">
        <v>87</v>
      </c>
      <c r="V29" s="160">
        <v>31</v>
      </c>
      <c r="W29" s="132"/>
      <c r="X29" s="31">
        <f t="shared" si="7"/>
        <v>54.200000000000017</v>
      </c>
      <c r="Y29" s="13"/>
    </row>
    <row r="30" spans="1:25" hidden="1">
      <c r="A30" s="133" t="s">
        <v>239</v>
      </c>
      <c r="B30" s="140" t="s">
        <v>240</v>
      </c>
      <c r="C30" s="152" t="s">
        <v>97</v>
      </c>
      <c r="D30" s="118">
        <v>3</v>
      </c>
      <c r="E30" s="153">
        <v>2</v>
      </c>
      <c r="F30" s="123">
        <v>18</v>
      </c>
      <c r="G30" s="135">
        <v>16</v>
      </c>
      <c r="H30" s="147"/>
      <c r="I30" s="123">
        <v>229</v>
      </c>
      <c r="J30" s="148">
        <v>134</v>
      </c>
      <c r="K30" s="187"/>
      <c r="L30" s="150">
        <f t="shared" si="8"/>
        <v>250</v>
      </c>
      <c r="M30" s="125">
        <f>SUM(E30,G30,J30)</f>
        <v>152</v>
      </c>
      <c r="N30" s="126">
        <f t="shared" si="1"/>
        <v>69</v>
      </c>
      <c r="O30" s="126">
        <f t="shared" si="2"/>
        <v>78</v>
      </c>
      <c r="P30" s="126">
        <f t="shared" si="3"/>
        <v>84</v>
      </c>
      <c r="Q30" s="126">
        <f t="shared" si="4"/>
        <v>90</v>
      </c>
      <c r="R30" s="127">
        <f t="shared" si="5"/>
        <v>90</v>
      </c>
      <c r="S30" s="128">
        <f t="shared" si="6"/>
        <v>300</v>
      </c>
      <c r="T30" s="137">
        <v>243</v>
      </c>
      <c r="U30" s="138">
        <v>47</v>
      </c>
      <c r="V30" s="131">
        <v>10</v>
      </c>
      <c r="W30" s="132"/>
      <c r="X30" s="38">
        <f t="shared" si="7"/>
        <v>-62</v>
      </c>
      <c r="Y30" s="13">
        <v>1</v>
      </c>
    </row>
    <row r="31" spans="1:25" hidden="1">
      <c r="A31" s="144" t="s">
        <v>241</v>
      </c>
      <c r="B31" s="188" t="s">
        <v>242</v>
      </c>
      <c r="C31" s="146" t="s">
        <v>99</v>
      </c>
      <c r="D31" s="118">
        <v>4</v>
      </c>
      <c r="E31" s="153">
        <v>4</v>
      </c>
      <c r="F31" s="123">
        <v>21</v>
      </c>
      <c r="G31" s="135">
        <v>19</v>
      </c>
      <c r="H31" s="147"/>
      <c r="I31" s="123">
        <v>133</v>
      </c>
      <c r="J31" s="148">
        <v>50</v>
      </c>
      <c r="K31" s="149">
        <v>38</v>
      </c>
      <c r="L31" s="150">
        <f t="shared" si="8"/>
        <v>158</v>
      </c>
      <c r="M31" s="125">
        <f t="shared" si="0"/>
        <v>73</v>
      </c>
      <c r="N31" s="151">
        <f t="shared" si="1"/>
        <v>89.7</v>
      </c>
      <c r="O31" s="151">
        <f t="shared" si="2"/>
        <v>101.39999999999999</v>
      </c>
      <c r="P31" s="151">
        <f t="shared" si="3"/>
        <v>109.2</v>
      </c>
      <c r="Q31" s="151">
        <f t="shared" si="4"/>
        <v>117</v>
      </c>
      <c r="R31" s="127">
        <f t="shared" si="5"/>
        <v>117</v>
      </c>
      <c r="S31" s="128">
        <f t="shared" si="6"/>
        <v>390</v>
      </c>
      <c r="T31" s="137">
        <v>301</v>
      </c>
      <c r="U31" s="138">
        <v>84</v>
      </c>
      <c r="V31" s="131">
        <v>5</v>
      </c>
      <c r="W31" s="132"/>
      <c r="X31" s="31">
        <f t="shared" si="7"/>
        <v>44</v>
      </c>
      <c r="Y31" s="13"/>
    </row>
    <row r="32" spans="1:25" hidden="1">
      <c r="A32" s="133" t="s">
        <v>243</v>
      </c>
      <c r="B32" s="140" t="s">
        <v>244</v>
      </c>
      <c r="C32" s="152" t="s">
        <v>102</v>
      </c>
      <c r="D32" s="118">
        <v>3</v>
      </c>
      <c r="E32" s="153">
        <v>3</v>
      </c>
      <c r="F32" s="123">
        <v>44</v>
      </c>
      <c r="G32" s="157">
        <v>31</v>
      </c>
      <c r="H32" s="147"/>
      <c r="I32" s="190">
        <v>258</v>
      </c>
      <c r="J32" s="123">
        <v>155</v>
      </c>
      <c r="K32" s="187"/>
      <c r="L32" s="121">
        <f t="shared" si="8"/>
        <v>305</v>
      </c>
      <c r="M32" s="125">
        <f t="shared" si="0"/>
        <v>189</v>
      </c>
      <c r="N32" s="126">
        <f t="shared" si="1"/>
        <v>90.16</v>
      </c>
      <c r="O32" s="126">
        <f t="shared" si="2"/>
        <v>101.92</v>
      </c>
      <c r="P32" s="126">
        <f t="shared" si="3"/>
        <v>109.75999999999999</v>
      </c>
      <c r="Q32" s="126">
        <f t="shared" si="4"/>
        <v>117.6</v>
      </c>
      <c r="R32" s="127">
        <f t="shared" si="5"/>
        <v>117.6</v>
      </c>
      <c r="S32" s="128">
        <f t="shared" si="6"/>
        <v>392</v>
      </c>
      <c r="T32" s="137">
        <v>298</v>
      </c>
      <c r="U32" s="138">
        <v>88</v>
      </c>
      <c r="V32" s="131">
        <v>6</v>
      </c>
      <c r="W32" s="132"/>
      <c r="X32" s="38">
        <f t="shared" si="7"/>
        <v>-71.400000000000006</v>
      </c>
      <c r="Y32" s="13">
        <v>1</v>
      </c>
    </row>
    <row r="33" spans="1:25" hidden="1">
      <c r="A33" s="133" t="s">
        <v>245</v>
      </c>
      <c r="B33" s="140" t="s">
        <v>246</v>
      </c>
      <c r="C33" s="152" t="s">
        <v>104</v>
      </c>
      <c r="D33" s="118">
        <v>3</v>
      </c>
      <c r="E33" s="153">
        <v>3</v>
      </c>
      <c r="F33" s="123">
        <v>23</v>
      </c>
      <c r="G33" s="135">
        <v>23</v>
      </c>
      <c r="H33" s="147"/>
      <c r="I33" s="135">
        <v>101</v>
      </c>
      <c r="J33" s="123">
        <v>82</v>
      </c>
      <c r="K33" s="192"/>
      <c r="L33" s="121">
        <f t="shared" si="8"/>
        <v>127</v>
      </c>
      <c r="M33" s="125">
        <f>SUM(E33,G33,J33)</f>
        <v>108</v>
      </c>
      <c r="N33" s="126">
        <f t="shared" si="1"/>
        <v>51.98</v>
      </c>
      <c r="O33" s="126">
        <f t="shared" si="2"/>
        <v>58.759999999999991</v>
      </c>
      <c r="P33" s="126">
        <f t="shared" si="3"/>
        <v>63.279999999999994</v>
      </c>
      <c r="Q33" s="126">
        <f t="shared" si="4"/>
        <v>67.8</v>
      </c>
      <c r="R33" s="127">
        <f t="shared" si="5"/>
        <v>67.8</v>
      </c>
      <c r="S33" s="128">
        <v>226</v>
      </c>
      <c r="T33" s="137">
        <v>173</v>
      </c>
      <c r="U33" s="138">
        <v>46</v>
      </c>
      <c r="V33" s="131">
        <v>7</v>
      </c>
      <c r="W33" s="132"/>
      <c r="X33" s="31">
        <f t="shared" si="7"/>
        <v>-40.200000000000003</v>
      </c>
      <c r="Y33" s="13">
        <v>1</v>
      </c>
    </row>
    <row r="34" spans="1:25" hidden="1">
      <c r="A34" s="133" t="s">
        <v>247</v>
      </c>
      <c r="B34" s="140" t="s">
        <v>248</v>
      </c>
      <c r="C34" s="152" t="s">
        <v>107</v>
      </c>
      <c r="D34" s="118">
        <v>1</v>
      </c>
      <c r="E34" s="153">
        <v>1</v>
      </c>
      <c r="F34" s="135">
        <v>32</v>
      </c>
      <c r="G34" s="135">
        <v>27</v>
      </c>
      <c r="H34" s="122"/>
      <c r="I34" s="135">
        <v>397</v>
      </c>
      <c r="J34" s="123">
        <v>260</v>
      </c>
      <c r="K34" s="187"/>
      <c r="L34" s="121">
        <f t="shared" si="8"/>
        <v>430</v>
      </c>
      <c r="M34" s="125">
        <f t="shared" si="0"/>
        <v>288</v>
      </c>
      <c r="N34" s="126">
        <f t="shared" si="1"/>
        <v>111.09</v>
      </c>
      <c r="O34" s="126">
        <f t="shared" si="2"/>
        <v>125.58</v>
      </c>
      <c r="P34" s="126">
        <f t="shared" si="3"/>
        <v>135.24</v>
      </c>
      <c r="Q34" s="126">
        <f t="shared" si="4"/>
        <v>144.9</v>
      </c>
      <c r="R34" s="127">
        <f t="shared" si="5"/>
        <v>144.9</v>
      </c>
      <c r="S34" s="128">
        <f t="shared" si="6"/>
        <v>483</v>
      </c>
      <c r="T34" s="137">
        <v>344</v>
      </c>
      <c r="U34" s="138">
        <v>127</v>
      </c>
      <c r="V34" s="131">
        <v>12</v>
      </c>
      <c r="W34" s="132"/>
      <c r="X34" s="38">
        <f t="shared" si="7"/>
        <v>-143.1</v>
      </c>
      <c r="Y34" s="13">
        <v>1</v>
      </c>
    </row>
    <row r="35" spans="1:25" hidden="1">
      <c r="A35" s="144" t="s">
        <v>249</v>
      </c>
      <c r="B35" s="188" t="s">
        <v>250</v>
      </c>
      <c r="C35" s="146" t="s">
        <v>110</v>
      </c>
      <c r="D35" s="118">
        <v>2</v>
      </c>
      <c r="E35" s="164">
        <v>2</v>
      </c>
      <c r="F35" s="123">
        <v>27</v>
      </c>
      <c r="G35" s="135">
        <v>24</v>
      </c>
      <c r="H35" s="158">
        <v>1</v>
      </c>
      <c r="I35" s="135">
        <v>119</v>
      </c>
      <c r="J35" s="123">
        <v>46</v>
      </c>
      <c r="K35" s="193">
        <v>32</v>
      </c>
      <c r="L35" s="121">
        <f t="shared" si="8"/>
        <v>148</v>
      </c>
      <c r="M35" s="125">
        <f t="shared" si="0"/>
        <v>72</v>
      </c>
      <c r="N35" s="151">
        <f t="shared" si="1"/>
        <v>95.91</v>
      </c>
      <c r="O35" s="151">
        <f t="shared" si="2"/>
        <v>108.42</v>
      </c>
      <c r="P35" s="151">
        <f t="shared" si="3"/>
        <v>116.75999999999999</v>
      </c>
      <c r="Q35" s="151">
        <f t="shared" si="4"/>
        <v>125.1</v>
      </c>
      <c r="R35" s="127">
        <f t="shared" si="5"/>
        <v>125.1</v>
      </c>
      <c r="S35" s="128">
        <f t="shared" si="6"/>
        <v>417</v>
      </c>
      <c r="T35" s="129">
        <v>309</v>
      </c>
      <c r="U35" s="130">
        <v>80</v>
      </c>
      <c r="V35" s="131">
        <v>28</v>
      </c>
      <c r="W35" s="132"/>
      <c r="X35" s="31">
        <f t="shared" si="7"/>
        <v>53.099999999999994</v>
      </c>
      <c r="Y35" s="13"/>
    </row>
    <row r="36" spans="1:25" hidden="1">
      <c r="A36" s="133" t="s">
        <v>251</v>
      </c>
      <c r="B36" s="140" t="s">
        <v>252</v>
      </c>
      <c r="C36" s="152" t="s">
        <v>113</v>
      </c>
      <c r="D36" s="118">
        <v>2</v>
      </c>
      <c r="E36" s="153">
        <v>2</v>
      </c>
      <c r="F36" s="123">
        <v>11</v>
      </c>
      <c r="G36" s="135">
        <v>11</v>
      </c>
      <c r="H36" s="122"/>
      <c r="I36" s="123">
        <v>262</v>
      </c>
      <c r="J36" s="123">
        <v>170</v>
      </c>
      <c r="K36" s="193">
        <v>3</v>
      </c>
      <c r="L36" s="121">
        <f t="shared" si="8"/>
        <v>275</v>
      </c>
      <c r="M36" s="125">
        <f>SUM(E36,G36,J36)</f>
        <v>183</v>
      </c>
      <c r="N36" s="126">
        <f t="shared" si="1"/>
        <v>99.59</v>
      </c>
      <c r="O36" s="126">
        <f t="shared" si="2"/>
        <v>112.58</v>
      </c>
      <c r="P36" s="126">
        <f t="shared" si="3"/>
        <v>121.24000000000001</v>
      </c>
      <c r="Q36" s="126">
        <f t="shared" si="4"/>
        <v>129.9</v>
      </c>
      <c r="R36" s="127">
        <f t="shared" si="5"/>
        <v>129.9</v>
      </c>
      <c r="S36" s="128">
        <f t="shared" si="6"/>
        <v>433</v>
      </c>
      <c r="T36" s="159">
        <v>227</v>
      </c>
      <c r="U36" s="191">
        <v>143</v>
      </c>
      <c r="V36" s="160">
        <v>63</v>
      </c>
      <c r="W36" s="132"/>
      <c r="X36" s="31">
        <f t="shared" si="7"/>
        <v>-53.099999999999994</v>
      </c>
      <c r="Y36" s="13"/>
    </row>
    <row r="37" spans="1:25" hidden="1">
      <c r="A37" s="144" t="s">
        <v>253</v>
      </c>
      <c r="B37" s="188" t="s">
        <v>253</v>
      </c>
      <c r="C37" s="146" t="s">
        <v>115</v>
      </c>
      <c r="D37" s="118">
        <v>1</v>
      </c>
      <c r="E37" s="153">
        <v>1</v>
      </c>
      <c r="F37" s="123">
        <v>9</v>
      </c>
      <c r="G37" s="135">
        <v>8</v>
      </c>
      <c r="H37" s="158">
        <v>1</v>
      </c>
      <c r="I37" s="135">
        <v>67</v>
      </c>
      <c r="J37" s="123">
        <v>15</v>
      </c>
      <c r="K37" s="193">
        <v>30</v>
      </c>
      <c r="L37" s="121">
        <f t="shared" si="8"/>
        <v>77</v>
      </c>
      <c r="M37" s="125">
        <f t="shared" si="0"/>
        <v>24</v>
      </c>
      <c r="N37" s="151">
        <f t="shared" si="1"/>
        <v>46.69</v>
      </c>
      <c r="O37" s="151">
        <f t="shared" si="2"/>
        <v>52.779999999999994</v>
      </c>
      <c r="P37" s="151">
        <f t="shared" si="3"/>
        <v>56.839999999999996</v>
      </c>
      <c r="Q37" s="151">
        <f t="shared" si="4"/>
        <v>60.899999999999991</v>
      </c>
      <c r="R37" s="127">
        <f t="shared" si="5"/>
        <v>60.899999999999991</v>
      </c>
      <c r="S37" s="128">
        <f t="shared" si="6"/>
        <v>203</v>
      </c>
      <c r="T37" s="159">
        <v>160</v>
      </c>
      <c r="U37" s="191">
        <v>43</v>
      </c>
      <c r="V37" s="160">
        <v>0</v>
      </c>
      <c r="W37" s="132"/>
      <c r="X37" s="31">
        <f t="shared" si="7"/>
        <v>36.899999999999991</v>
      </c>
      <c r="Y37" s="13"/>
    </row>
    <row r="38" spans="1:25" hidden="1">
      <c r="A38" s="133" t="s">
        <v>254</v>
      </c>
      <c r="B38" s="140" t="s">
        <v>255</v>
      </c>
      <c r="C38" s="152" t="s">
        <v>116</v>
      </c>
      <c r="D38" s="119">
        <v>1</v>
      </c>
      <c r="E38" s="153">
        <v>1</v>
      </c>
      <c r="F38" s="135">
        <v>30</v>
      </c>
      <c r="G38" s="135">
        <v>30</v>
      </c>
      <c r="H38" s="122"/>
      <c r="I38" s="135">
        <v>69</v>
      </c>
      <c r="J38" s="123">
        <v>69</v>
      </c>
      <c r="K38" s="187"/>
      <c r="L38" s="121">
        <f t="shared" si="8"/>
        <v>100</v>
      </c>
      <c r="M38" s="125">
        <f t="shared" si="0"/>
        <v>100</v>
      </c>
      <c r="N38" s="126">
        <f t="shared" si="1"/>
        <v>76.36</v>
      </c>
      <c r="O38" s="126">
        <f t="shared" si="2"/>
        <v>86.32</v>
      </c>
      <c r="P38" s="126">
        <f t="shared" si="3"/>
        <v>92.96</v>
      </c>
      <c r="Q38" s="126">
        <f t="shared" si="4"/>
        <v>99.6</v>
      </c>
      <c r="R38" s="127">
        <f t="shared" si="5"/>
        <v>99.6</v>
      </c>
      <c r="S38" s="128">
        <f t="shared" si="6"/>
        <v>332</v>
      </c>
      <c r="T38" s="129">
        <v>247</v>
      </c>
      <c r="U38" s="130">
        <v>72</v>
      </c>
      <c r="V38" s="129">
        <v>13</v>
      </c>
      <c r="W38" s="194"/>
      <c r="X38" s="31">
        <f t="shared" si="7"/>
        <v>-0.40000000000000568</v>
      </c>
      <c r="Y38" s="13"/>
    </row>
    <row r="39" spans="1:25" hidden="1">
      <c r="A39" s="133" t="s">
        <v>256</v>
      </c>
      <c r="B39" s="140" t="s">
        <v>257</v>
      </c>
      <c r="C39" s="152" t="s">
        <v>119</v>
      </c>
      <c r="D39" s="119">
        <v>2</v>
      </c>
      <c r="E39" s="153">
        <v>2</v>
      </c>
      <c r="F39" s="123">
        <v>47</v>
      </c>
      <c r="G39" s="135">
        <v>41</v>
      </c>
      <c r="H39" s="195">
        <v>1</v>
      </c>
      <c r="I39" s="135">
        <v>360</v>
      </c>
      <c r="J39" s="123">
        <v>263</v>
      </c>
      <c r="K39" s="193">
        <v>9</v>
      </c>
      <c r="L39" s="121">
        <f t="shared" si="8"/>
        <v>409</v>
      </c>
      <c r="M39" s="125">
        <f t="shared" ref="M39:M62" si="13">SUM(E39,G39,J39)</f>
        <v>306</v>
      </c>
      <c r="N39" s="126">
        <f t="shared" si="1"/>
        <v>198.72000000000003</v>
      </c>
      <c r="O39" s="126">
        <f t="shared" si="2"/>
        <v>224.64000000000001</v>
      </c>
      <c r="P39" s="126">
        <f t="shared" si="3"/>
        <v>241.92000000000002</v>
      </c>
      <c r="Q39" s="126">
        <f t="shared" si="4"/>
        <v>259.20000000000005</v>
      </c>
      <c r="R39" s="127">
        <f t="shared" si="5"/>
        <v>259.20000000000005</v>
      </c>
      <c r="S39" s="128">
        <f t="shared" si="6"/>
        <v>864</v>
      </c>
      <c r="T39" s="129">
        <v>599</v>
      </c>
      <c r="U39" s="130">
        <v>222</v>
      </c>
      <c r="V39" s="129">
        <v>43</v>
      </c>
      <c r="W39" s="132"/>
      <c r="X39" s="31">
        <f t="shared" si="7"/>
        <v>-46.799999999999955</v>
      </c>
      <c r="Y39" s="13"/>
    </row>
    <row r="40" spans="1:25" hidden="1">
      <c r="A40" s="196" t="s">
        <v>258</v>
      </c>
      <c r="B40" s="197" t="s">
        <v>259</v>
      </c>
      <c r="C40" s="198" t="s">
        <v>121</v>
      </c>
      <c r="D40" s="118">
        <v>3</v>
      </c>
      <c r="E40" s="153">
        <v>3</v>
      </c>
      <c r="F40" s="135">
        <v>20</v>
      </c>
      <c r="G40" s="135">
        <v>16</v>
      </c>
      <c r="H40" s="195">
        <v>1</v>
      </c>
      <c r="I40" s="135">
        <v>132</v>
      </c>
      <c r="J40" s="123">
        <v>60</v>
      </c>
      <c r="K40" s="193">
        <v>11</v>
      </c>
      <c r="L40" s="121">
        <f t="shared" si="8"/>
        <v>155</v>
      </c>
      <c r="M40" s="125">
        <f t="shared" si="13"/>
        <v>79</v>
      </c>
      <c r="N40" s="126">
        <f t="shared" si="1"/>
        <v>63.02</v>
      </c>
      <c r="O40" s="126">
        <f t="shared" si="2"/>
        <v>71.240000000000009</v>
      </c>
      <c r="P40" s="126">
        <f t="shared" si="3"/>
        <v>76.72</v>
      </c>
      <c r="Q40" s="151">
        <f t="shared" si="4"/>
        <v>82.2</v>
      </c>
      <c r="R40" s="127">
        <f t="shared" si="5"/>
        <v>82.2</v>
      </c>
      <c r="S40" s="128">
        <f t="shared" si="6"/>
        <v>274</v>
      </c>
      <c r="T40" s="137">
        <v>201</v>
      </c>
      <c r="U40" s="138">
        <v>66</v>
      </c>
      <c r="V40" s="131">
        <v>7</v>
      </c>
      <c r="W40" s="132"/>
      <c r="X40" s="31">
        <f t="shared" si="7"/>
        <v>3.2000000000000028</v>
      </c>
      <c r="Y40" s="13">
        <v>1</v>
      </c>
    </row>
    <row r="41" spans="1:25" hidden="1">
      <c r="A41" s="133" t="s">
        <v>260</v>
      </c>
      <c r="B41" s="140" t="s">
        <v>261</v>
      </c>
      <c r="C41" s="152" t="s">
        <v>123</v>
      </c>
      <c r="D41" s="118">
        <v>1</v>
      </c>
      <c r="E41" s="153">
        <v>1</v>
      </c>
      <c r="F41" s="123">
        <v>24</v>
      </c>
      <c r="G41" s="123">
        <v>22</v>
      </c>
      <c r="H41" s="122"/>
      <c r="I41" s="123">
        <v>331</v>
      </c>
      <c r="J41" s="123">
        <v>151</v>
      </c>
      <c r="K41" s="193">
        <v>63</v>
      </c>
      <c r="L41" s="121">
        <f t="shared" si="8"/>
        <v>356</v>
      </c>
      <c r="M41" s="125">
        <f t="shared" si="13"/>
        <v>174</v>
      </c>
      <c r="N41" s="126">
        <f t="shared" si="1"/>
        <v>133.4</v>
      </c>
      <c r="O41" s="126">
        <f t="shared" si="2"/>
        <v>150.79999999999998</v>
      </c>
      <c r="P41" s="126">
        <f t="shared" si="3"/>
        <v>162.4</v>
      </c>
      <c r="Q41" s="126">
        <f t="shared" si="4"/>
        <v>174</v>
      </c>
      <c r="R41" s="127">
        <f t="shared" si="5"/>
        <v>174</v>
      </c>
      <c r="S41" s="128">
        <f t="shared" si="6"/>
        <v>580</v>
      </c>
      <c r="T41" s="199">
        <v>452</v>
      </c>
      <c r="U41" s="191">
        <v>112</v>
      </c>
      <c r="V41" s="160">
        <v>16</v>
      </c>
      <c r="W41" s="132"/>
      <c r="X41" s="31">
        <f t="shared" si="7"/>
        <v>0</v>
      </c>
      <c r="Y41" s="13"/>
    </row>
    <row r="42" spans="1:25">
      <c r="A42" s="133" t="s">
        <v>262</v>
      </c>
      <c r="B42" s="140" t="s">
        <v>263</v>
      </c>
      <c r="C42" s="152" t="s">
        <v>126</v>
      </c>
      <c r="D42" s="118">
        <v>1</v>
      </c>
      <c r="E42" s="164">
        <v>1</v>
      </c>
      <c r="F42" s="123">
        <v>16</v>
      </c>
      <c r="G42" s="135">
        <v>15</v>
      </c>
      <c r="H42" s="122"/>
      <c r="I42" s="135">
        <v>137</v>
      </c>
      <c r="J42" s="123">
        <v>122</v>
      </c>
      <c r="K42" s="187"/>
      <c r="L42" s="121">
        <f t="shared" si="8"/>
        <v>154</v>
      </c>
      <c r="M42" s="125">
        <f t="shared" si="13"/>
        <v>138</v>
      </c>
      <c r="N42" s="126">
        <f t="shared" si="1"/>
        <v>62.1</v>
      </c>
      <c r="O42" s="126">
        <f t="shared" si="2"/>
        <v>70.2</v>
      </c>
      <c r="P42" s="126">
        <f t="shared" si="3"/>
        <v>75.600000000000009</v>
      </c>
      <c r="Q42" s="126">
        <f t="shared" si="4"/>
        <v>81</v>
      </c>
      <c r="R42" s="127">
        <f t="shared" si="5"/>
        <v>81</v>
      </c>
      <c r="S42" s="128">
        <f t="shared" si="6"/>
        <v>270</v>
      </c>
      <c r="T42" s="137">
        <v>169</v>
      </c>
      <c r="U42" s="130">
        <v>94</v>
      </c>
      <c r="V42" s="131">
        <v>7</v>
      </c>
      <c r="W42" s="132"/>
      <c r="X42" s="38">
        <f t="shared" si="7"/>
        <v>-57</v>
      </c>
      <c r="Y42" s="13">
        <v>1</v>
      </c>
    </row>
    <row r="43" spans="1:25" hidden="1">
      <c r="A43" s="133" t="s">
        <v>264</v>
      </c>
      <c r="B43" s="140" t="s">
        <v>265</v>
      </c>
      <c r="C43" s="152" t="s">
        <v>128</v>
      </c>
      <c r="D43" s="118">
        <v>4</v>
      </c>
      <c r="E43" s="164">
        <v>4</v>
      </c>
      <c r="F43" s="123">
        <v>62</v>
      </c>
      <c r="G43" s="135">
        <v>58</v>
      </c>
      <c r="H43" s="200"/>
      <c r="I43" s="123">
        <v>210</v>
      </c>
      <c r="J43" s="123">
        <v>195</v>
      </c>
      <c r="K43" s="187"/>
      <c r="L43" s="121">
        <f t="shared" si="8"/>
        <v>276</v>
      </c>
      <c r="M43" s="125">
        <f t="shared" si="13"/>
        <v>257</v>
      </c>
      <c r="N43" s="126">
        <f t="shared" si="1"/>
        <v>102.58</v>
      </c>
      <c r="O43" s="126">
        <f t="shared" si="2"/>
        <v>115.96</v>
      </c>
      <c r="P43" s="126">
        <f t="shared" si="3"/>
        <v>124.88</v>
      </c>
      <c r="Q43" s="126">
        <f t="shared" si="4"/>
        <v>133.80000000000001</v>
      </c>
      <c r="R43" s="127">
        <f t="shared" si="5"/>
        <v>133.80000000000001</v>
      </c>
      <c r="S43" s="128">
        <f t="shared" si="6"/>
        <v>446</v>
      </c>
      <c r="T43" s="137">
        <v>300</v>
      </c>
      <c r="U43" s="138">
        <v>136</v>
      </c>
      <c r="V43" s="131">
        <v>10</v>
      </c>
      <c r="W43" s="132"/>
      <c r="X43" s="38">
        <f t="shared" si="7"/>
        <v>-123.19999999999999</v>
      </c>
      <c r="Y43" s="13">
        <v>1</v>
      </c>
    </row>
    <row r="44" spans="1:25" hidden="1">
      <c r="A44" s="154" t="s">
        <v>266</v>
      </c>
      <c r="B44" s="201" t="s">
        <v>266</v>
      </c>
      <c r="C44" s="156" t="s">
        <v>130</v>
      </c>
      <c r="D44" s="118">
        <v>2</v>
      </c>
      <c r="E44" s="153">
        <v>2</v>
      </c>
      <c r="F44" s="123">
        <v>28</v>
      </c>
      <c r="G44" s="135">
        <v>24</v>
      </c>
      <c r="H44" s="122"/>
      <c r="I44" s="135">
        <v>214</v>
      </c>
      <c r="J44" s="123">
        <v>74</v>
      </c>
      <c r="K44" s="193">
        <v>75</v>
      </c>
      <c r="L44" s="121">
        <f t="shared" si="8"/>
        <v>244</v>
      </c>
      <c r="M44" s="125">
        <f t="shared" si="13"/>
        <v>100</v>
      </c>
      <c r="N44" s="126">
        <f t="shared" si="1"/>
        <v>97.52000000000001</v>
      </c>
      <c r="O44" s="151">
        <f t="shared" si="2"/>
        <v>110.24000000000001</v>
      </c>
      <c r="P44" s="151">
        <f t="shared" si="3"/>
        <v>118.72</v>
      </c>
      <c r="Q44" s="151">
        <f t="shared" si="4"/>
        <v>127.2</v>
      </c>
      <c r="R44" s="127">
        <f t="shared" si="5"/>
        <v>127.2</v>
      </c>
      <c r="S44" s="128">
        <f t="shared" si="6"/>
        <v>424</v>
      </c>
      <c r="T44" s="199">
        <v>301</v>
      </c>
      <c r="U44" s="191">
        <v>107</v>
      </c>
      <c r="V44" s="160">
        <v>16</v>
      </c>
      <c r="W44" s="132"/>
      <c r="X44" s="31">
        <f t="shared" si="7"/>
        <v>27.200000000000003</v>
      </c>
      <c r="Y44" s="13"/>
    </row>
    <row r="45" spans="1:25" hidden="1">
      <c r="A45" s="133" t="s">
        <v>267</v>
      </c>
      <c r="B45" s="140" t="s">
        <v>268</v>
      </c>
      <c r="C45" s="152" t="s">
        <v>132</v>
      </c>
      <c r="D45" s="118">
        <v>3</v>
      </c>
      <c r="E45" s="153">
        <v>3</v>
      </c>
      <c r="F45" s="123">
        <v>17</v>
      </c>
      <c r="G45" s="135">
        <v>12</v>
      </c>
      <c r="H45" s="122"/>
      <c r="I45" s="123">
        <v>96</v>
      </c>
      <c r="J45" s="123">
        <v>77</v>
      </c>
      <c r="K45" s="187"/>
      <c r="L45" s="121">
        <f t="shared" si="8"/>
        <v>116</v>
      </c>
      <c r="M45" s="125">
        <f t="shared" si="13"/>
        <v>92</v>
      </c>
      <c r="N45" s="126">
        <f t="shared" si="1"/>
        <v>69.459999999999994</v>
      </c>
      <c r="O45" s="126">
        <f t="shared" si="2"/>
        <v>78.52</v>
      </c>
      <c r="P45" s="126">
        <f t="shared" si="3"/>
        <v>84.56</v>
      </c>
      <c r="Q45" s="126">
        <f t="shared" si="4"/>
        <v>90.6</v>
      </c>
      <c r="R45" s="127">
        <f t="shared" si="5"/>
        <v>90.6</v>
      </c>
      <c r="S45" s="128">
        <v>302</v>
      </c>
      <c r="T45" s="137">
        <v>218</v>
      </c>
      <c r="U45" s="138">
        <v>75</v>
      </c>
      <c r="V45" s="131">
        <v>9</v>
      </c>
      <c r="W45" s="132"/>
      <c r="X45" s="31">
        <f t="shared" si="7"/>
        <v>-1.4000000000000057</v>
      </c>
      <c r="Y45" s="13"/>
    </row>
    <row r="46" spans="1:25" hidden="1">
      <c r="A46" s="133" t="s">
        <v>269</v>
      </c>
      <c r="B46" s="140" t="s">
        <v>270</v>
      </c>
      <c r="C46" s="152" t="s">
        <v>135</v>
      </c>
      <c r="D46" s="202">
        <v>3</v>
      </c>
      <c r="E46" s="202">
        <v>2</v>
      </c>
      <c r="F46" s="171">
        <v>25</v>
      </c>
      <c r="G46" s="135">
        <v>22</v>
      </c>
      <c r="H46" s="122"/>
      <c r="I46" s="123">
        <v>154</v>
      </c>
      <c r="J46" s="171">
        <v>119</v>
      </c>
      <c r="K46" s="187"/>
      <c r="L46" s="121">
        <f t="shared" si="8"/>
        <v>182</v>
      </c>
      <c r="M46" s="125">
        <f t="shared" si="13"/>
        <v>143</v>
      </c>
      <c r="N46" s="126">
        <f t="shared" si="1"/>
        <v>46</v>
      </c>
      <c r="O46" s="126">
        <f t="shared" si="2"/>
        <v>52</v>
      </c>
      <c r="P46" s="126">
        <f t="shared" si="3"/>
        <v>56</v>
      </c>
      <c r="Q46" s="126">
        <f t="shared" si="4"/>
        <v>60</v>
      </c>
      <c r="R46" s="127">
        <f t="shared" si="5"/>
        <v>60</v>
      </c>
      <c r="S46" s="128">
        <f t="shared" si="6"/>
        <v>200</v>
      </c>
      <c r="T46" s="137">
        <v>171</v>
      </c>
      <c r="U46" s="130">
        <v>28</v>
      </c>
      <c r="V46" s="131">
        <v>1</v>
      </c>
      <c r="W46" s="132"/>
      <c r="X46" s="38">
        <f t="shared" si="7"/>
        <v>-83</v>
      </c>
      <c r="Y46" s="13">
        <v>1</v>
      </c>
    </row>
    <row r="47" spans="1:25" hidden="1">
      <c r="A47" s="196" t="s">
        <v>271</v>
      </c>
      <c r="B47" s="197" t="s">
        <v>272</v>
      </c>
      <c r="C47" s="198" t="s">
        <v>137</v>
      </c>
      <c r="D47" s="118">
        <v>1</v>
      </c>
      <c r="E47" s="153">
        <v>1</v>
      </c>
      <c r="F47" s="123">
        <v>11</v>
      </c>
      <c r="G47" s="135">
        <v>11</v>
      </c>
      <c r="H47" s="122"/>
      <c r="I47" s="123">
        <v>55</v>
      </c>
      <c r="J47" s="123">
        <v>31</v>
      </c>
      <c r="K47" s="193">
        <v>12</v>
      </c>
      <c r="L47" s="121">
        <f t="shared" si="8"/>
        <v>67</v>
      </c>
      <c r="M47" s="125">
        <f t="shared" si="13"/>
        <v>43</v>
      </c>
      <c r="N47" s="126">
        <f t="shared" si="1"/>
        <v>35.42</v>
      </c>
      <c r="O47" s="126">
        <f t="shared" si="2"/>
        <v>40.04</v>
      </c>
      <c r="P47" s="126">
        <f>S47/100*28</f>
        <v>43.120000000000005</v>
      </c>
      <c r="Q47" s="151">
        <f t="shared" si="4"/>
        <v>46.2</v>
      </c>
      <c r="R47" s="127">
        <f t="shared" si="5"/>
        <v>46.2</v>
      </c>
      <c r="S47" s="128">
        <f t="shared" si="6"/>
        <v>154</v>
      </c>
      <c r="T47" s="129">
        <v>124</v>
      </c>
      <c r="U47" s="138">
        <v>29</v>
      </c>
      <c r="V47" s="131">
        <v>1</v>
      </c>
      <c r="W47" s="132"/>
      <c r="X47" s="31">
        <f t="shared" si="7"/>
        <v>3.2000000000000028</v>
      </c>
      <c r="Y47" s="13"/>
    </row>
    <row r="48" spans="1:25" hidden="1">
      <c r="A48" s="196" t="s">
        <v>273</v>
      </c>
      <c r="B48" s="203" t="s">
        <v>273</v>
      </c>
      <c r="C48" s="198" t="s">
        <v>139</v>
      </c>
      <c r="D48" s="118">
        <v>1</v>
      </c>
      <c r="E48" s="153">
        <v>1</v>
      </c>
      <c r="F48" s="123">
        <v>2</v>
      </c>
      <c r="G48" s="135">
        <v>2</v>
      </c>
      <c r="H48" s="122"/>
      <c r="I48" s="123">
        <v>59</v>
      </c>
      <c r="J48" s="123">
        <v>18</v>
      </c>
      <c r="K48" s="158">
        <v>4</v>
      </c>
      <c r="L48" s="121">
        <f t="shared" si="8"/>
        <v>62</v>
      </c>
      <c r="M48" s="125">
        <f t="shared" si="13"/>
        <v>21</v>
      </c>
      <c r="N48" s="126">
        <f t="shared" si="1"/>
        <v>17.02</v>
      </c>
      <c r="O48" s="126">
        <f t="shared" si="2"/>
        <v>19.239999999999998</v>
      </c>
      <c r="P48" s="126">
        <f t="shared" si="3"/>
        <v>20.72</v>
      </c>
      <c r="Q48" s="204">
        <f t="shared" si="4"/>
        <v>22.2</v>
      </c>
      <c r="R48" s="127">
        <f t="shared" si="5"/>
        <v>22.2</v>
      </c>
      <c r="S48" s="128">
        <f t="shared" si="6"/>
        <v>74</v>
      </c>
      <c r="T48" s="137">
        <v>39</v>
      </c>
      <c r="U48" s="130">
        <v>28</v>
      </c>
      <c r="V48" s="131">
        <v>7</v>
      </c>
      <c r="W48" s="132"/>
      <c r="X48" s="31">
        <f t="shared" si="7"/>
        <v>1.1999999999999993</v>
      </c>
      <c r="Y48" s="13">
        <v>1</v>
      </c>
    </row>
    <row r="49" spans="1:25" hidden="1">
      <c r="A49" s="144" t="s">
        <v>274</v>
      </c>
      <c r="B49" s="188" t="s">
        <v>274</v>
      </c>
      <c r="C49" s="146" t="s">
        <v>142</v>
      </c>
      <c r="D49" s="202">
        <v>1</v>
      </c>
      <c r="E49" s="205"/>
      <c r="F49" s="206"/>
      <c r="G49" s="207"/>
      <c r="H49" s="122"/>
      <c r="I49" s="208"/>
      <c r="J49" s="208"/>
      <c r="K49" s="187"/>
      <c r="L49" s="121">
        <f t="shared" si="8"/>
        <v>1</v>
      </c>
      <c r="M49" s="209">
        <f t="shared" si="13"/>
        <v>0</v>
      </c>
      <c r="N49" s="151">
        <f t="shared" si="1"/>
        <v>39.79</v>
      </c>
      <c r="O49" s="151">
        <f t="shared" si="2"/>
        <v>44.98</v>
      </c>
      <c r="P49" s="151">
        <f t="shared" si="3"/>
        <v>48.44</v>
      </c>
      <c r="Q49" s="151">
        <f t="shared" si="4"/>
        <v>51.9</v>
      </c>
      <c r="R49" s="127">
        <f t="shared" si="5"/>
        <v>51.9</v>
      </c>
      <c r="S49" s="128">
        <f t="shared" si="6"/>
        <v>173</v>
      </c>
      <c r="T49" s="137">
        <v>82</v>
      </c>
      <c r="U49" s="130">
        <v>71</v>
      </c>
      <c r="V49" s="131">
        <v>20</v>
      </c>
      <c r="W49" s="132"/>
      <c r="X49" s="31">
        <f t="shared" si="7"/>
        <v>51.9</v>
      </c>
      <c r="Y49" s="13"/>
    </row>
    <row r="50" spans="1:25" hidden="1">
      <c r="A50" s="165" t="s">
        <v>275</v>
      </c>
      <c r="B50" s="210" t="s">
        <v>276</v>
      </c>
      <c r="C50" s="169" t="s">
        <v>144</v>
      </c>
      <c r="D50" s="118">
        <v>3</v>
      </c>
      <c r="E50" s="153">
        <v>3</v>
      </c>
      <c r="F50" s="135">
        <v>37</v>
      </c>
      <c r="G50" s="135">
        <v>28</v>
      </c>
      <c r="H50" s="158">
        <v>1</v>
      </c>
      <c r="I50" s="123">
        <v>245</v>
      </c>
      <c r="J50" s="123">
        <v>129</v>
      </c>
      <c r="K50" s="193">
        <v>17</v>
      </c>
      <c r="L50" s="121">
        <f t="shared" si="8"/>
        <v>285</v>
      </c>
      <c r="M50" s="125">
        <f t="shared" si="13"/>
        <v>160</v>
      </c>
      <c r="N50" s="126">
        <f t="shared" si="1"/>
        <v>138.91999999999999</v>
      </c>
      <c r="O50" s="126">
        <f t="shared" si="2"/>
        <v>157.04</v>
      </c>
      <c r="P50" s="151">
        <f t="shared" si="3"/>
        <v>169.12</v>
      </c>
      <c r="Q50" s="151">
        <f t="shared" si="4"/>
        <v>181.2</v>
      </c>
      <c r="R50" s="127">
        <f t="shared" si="5"/>
        <v>181.2</v>
      </c>
      <c r="S50" s="128">
        <f t="shared" si="6"/>
        <v>604</v>
      </c>
      <c r="T50" s="129">
        <v>345</v>
      </c>
      <c r="U50" s="130">
        <v>206</v>
      </c>
      <c r="V50" s="131">
        <v>53</v>
      </c>
      <c r="W50" s="132"/>
      <c r="X50" s="31">
        <f t="shared" si="7"/>
        <v>21.199999999999989</v>
      </c>
      <c r="Y50" s="13"/>
    </row>
    <row r="51" spans="1:25" hidden="1">
      <c r="A51" s="133" t="s">
        <v>277</v>
      </c>
      <c r="B51" s="163" t="s">
        <v>278</v>
      </c>
      <c r="C51" s="152" t="s">
        <v>146</v>
      </c>
      <c r="D51" s="118">
        <v>2</v>
      </c>
      <c r="E51" s="153">
        <v>2</v>
      </c>
      <c r="F51" s="171">
        <v>20</v>
      </c>
      <c r="G51" s="135">
        <v>20</v>
      </c>
      <c r="H51" s="158">
        <v>3</v>
      </c>
      <c r="I51" s="123">
        <v>140</v>
      </c>
      <c r="J51" s="171">
        <v>66</v>
      </c>
      <c r="K51" s="193">
        <v>25</v>
      </c>
      <c r="L51" s="121">
        <f t="shared" si="8"/>
        <v>162</v>
      </c>
      <c r="M51" s="125">
        <f t="shared" si="13"/>
        <v>88</v>
      </c>
      <c r="N51" s="126">
        <f t="shared" si="1"/>
        <v>63.02</v>
      </c>
      <c r="O51" s="126">
        <f t="shared" si="2"/>
        <v>71.240000000000009</v>
      </c>
      <c r="P51" s="126">
        <f t="shared" si="3"/>
        <v>76.72</v>
      </c>
      <c r="Q51" s="126">
        <f t="shared" si="4"/>
        <v>82.2</v>
      </c>
      <c r="R51" s="127">
        <f t="shared" si="5"/>
        <v>82.2</v>
      </c>
      <c r="S51" s="128">
        <f t="shared" si="6"/>
        <v>274</v>
      </c>
      <c r="T51" s="137">
        <v>211</v>
      </c>
      <c r="U51" s="138">
        <v>55</v>
      </c>
      <c r="V51" s="131">
        <v>8</v>
      </c>
      <c r="W51" s="132"/>
      <c r="X51" s="31">
        <f t="shared" si="7"/>
        <v>-5.7999999999999972</v>
      </c>
      <c r="Y51" s="13">
        <v>1</v>
      </c>
    </row>
    <row r="52" spans="1:25" hidden="1">
      <c r="A52" s="144" t="s">
        <v>279</v>
      </c>
      <c r="B52" s="188" t="s">
        <v>280</v>
      </c>
      <c r="C52" s="146" t="s">
        <v>148</v>
      </c>
      <c r="D52" s="118">
        <v>1</v>
      </c>
      <c r="E52" s="153">
        <v>1</v>
      </c>
      <c r="F52" s="123">
        <v>11</v>
      </c>
      <c r="G52" s="135">
        <v>8</v>
      </c>
      <c r="H52" s="158">
        <v>2</v>
      </c>
      <c r="I52" s="123">
        <v>127</v>
      </c>
      <c r="J52" s="123">
        <v>50</v>
      </c>
      <c r="K52" s="193">
        <v>29</v>
      </c>
      <c r="L52" s="121">
        <f t="shared" si="8"/>
        <v>139</v>
      </c>
      <c r="M52" s="125">
        <f t="shared" si="13"/>
        <v>59</v>
      </c>
      <c r="N52" s="151">
        <f t="shared" si="1"/>
        <v>65.09</v>
      </c>
      <c r="O52" s="151">
        <f t="shared" si="2"/>
        <v>73.58</v>
      </c>
      <c r="P52" s="151">
        <f t="shared" si="3"/>
        <v>79.240000000000009</v>
      </c>
      <c r="Q52" s="151">
        <f t="shared" si="4"/>
        <v>84.9</v>
      </c>
      <c r="R52" s="127">
        <f t="shared" si="5"/>
        <v>84.9</v>
      </c>
      <c r="S52" s="128">
        <f t="shared" si="6"/>
        <v>283</v>
      </c>
      <c r="T52" s="137">
        <v>150</v>
      </c>
      <c r="U52" s="130">
        <v>78</v>
      </c>
      <c r="V52" s="131">
        <v>55</v>
      </c>
      <c r="W52" s="132"/>
      <c r="X52" s="31">
        <f t="shared" si="7"/>
        <v>25.900000000000006</v>
      </c>
      <c r="Y52" s="13"/>
    </row>
    <row r="53" spans="1:25" hidden="1">
      <c r="A53" s="144" t="s">
        <v>281</v>
      </c>
      <c r="B53" s="188" t="s">
        <v>282</v>
      </c>
      <c r="C53" s="146" t="s">
        <v>150</v>
      </c>
      <c r="D53" s="118">
        <v>2</v>
      </c>
      <c r="E53" s="153">
        <v>2</v>
      </c>
      <c r="F53" s="123">
        <v>30</v>
      </c>
      <c r="G53" s="135">
        <v>24</v>
      </c>
      <c r="H53" s="122"/>
      <c r="I53" s="135">
        <v>194</v>
      </c>
      <c r="J53" s="123">
        <v>67</v>
      </c>
      <c r="K53" s="193">
        <v>14</v>
      </c>
      <c r="L53" s="121">
        <f t="shared" si="8"/>
        <v>226</v>
      </c>
      <c r="M53" s="125">
        <f t="shared" si="13"/>
        <v>93</v>
      </c>
      <c r="N53" s="151">
        <f t="shared" si="1"/>
        <v>98.67</v>
      </c>
      <c r="O53" s="151">
        <f t="shared" si="2"/>
        <v>111.54</v>
      </c>
      <c r="P53" s="151">
        <f t="shared" si="3"/>
        <v>120.12</v>
      </c>
      <c r="Q53" s="151">
        <f t="shared" si="4"/>
        <v>128.69999999999999</v>
      </c>
      <c r="R53" s="127">
        <f t="shared" si="5"/>
        <v>128.69999999999999</v>
      </c>
      <c r="S53" s="128">
        <f t="shared" si="6"/>
        <v>429</v>
      </c>
      <c r="T53" s="129">
        <v>309</v>
      </c>
      <c r="U53" s="130">
        <v>104</v>
      </c>
      <c r="V53" s="131">
        <v>16</v>
      </c>
      <c r="W53" s="132"/>
      <c r="X53" s="31">
        <f t="shared" si="7"/>
        <v>35.699999999999989</v>
      </c>
      <c r="Y53" s="13">
        <v>1</v>
      </c>
    </row>
    <row r="54" spans="1:25" ht="15" hidden="1" customHeight="1">
      <c r="A54" s="133" t="s">
        <v>283</v>
      </c>
      <c r="B54" s="163" t="s">
        <v>284</v>
      </c>
      <c r="C54" s="152" t="s">
        <v>153</v>
      </c>
      <c r="D54" s="118">
        <v>2</v>
      </c>
      <c r="E54" s="153">
        <v>2</v>
      </c>
      <c r="F54" s="123">
        <v>28</v>
      </c>
      <c r="G54" s="135">
        <v>28</v>
      </c>
      <c r="H54" s="122"/>
      <c r="I54" s="123">
        <v>234</v>
      </c>
      <c r="J54" s="123">
        <v>226</v>
      </c>
      <c r="K54" s="193">
        <v>1</v>
      </c>
      <c r="L54" s="121">
        <f t="shared" si="8"/>
        <v>264</v>
      </c>
      <c r="M54" s="125">
        <f t="shared" si="13"/>
        <v>256</v>
      </c>
      <c r="N54" s="126">
        <f t="shared" si="1"/>
        <v>195.95999999999998</v>
      </c>
      <c r="O54" s="126">
        <f t="shared" si="2"/>
        <v>221.51999999999998</v>
      </c>
      <c r="P54" s="126">
        <f t="shared" si="3"/>
        <v>238.56</v>
      </c>
      <c r="Q54" s="126">
        <f t="shared" si="4"/>
        <v>255.6</v>
      </c>
      <c r="R54" s="127">
        <f t="shared" si="5"/>
        <v>255.6</v>
      </c>
      <c r="S54" s="128">
        <f t="shared" si="6"/>
        <v>852</v>
      </c>
      <c r="T54" s="137">
        <v>568</v>
      </c>
      <c r="U54" s="130">
        <v>220</v>
      </c>
      <c r="V54" s="131">
        <v>64</v>
      </c>
      <c r="W54" s="132"/>
      <c r="X54" s="31">
        <f t="shared" si="7"/>
        <v>-0.40000000000000568</v>
      </c>
      <c r="Y54" s="13"/>
    </row>
    <row r="55" spans="1:25" hidden="1">
      <c r="A55" s="133" t="s">
        <v>285</v>
      </c>
      <c r="B55" s="140" t="s">
        <v>286</v>
      </c>
      <c r="C55" s="152" t="s">
        <v>155</v>
      </c>
      <c r="D55" s="118">
        <v>2</v>
      </c>
      <c r="E55" s="153">
        <v>2</v>
      </c>
      <c r="F55" s="171">
        <v>15</v>
      </c>
      <c r="G55" s="135">
        <v>13</v>
      </c>
      <c r="H55" s="200"/>
      <c r="I55" s="123">
        <v>137</v>
      </c>
      <c r="J55" s="136">
        <v>55</v>
      </c>
      <c r="K55" s="187"/>
      <c r="L55" s="121">
        <f t="shared" si="8"/>
        <v>154</v>
      </c>
      <c r="M55" s="125">
        <f t="shared" si="13"/>
        <v>70</v>
      </c>
      <c r="N55" s="126">
        <f t="shared" si="1"/>
        <v>52.9</v>
      </c>
      <c r="O55" s="126">
        <f t="shared" si="2"/>
        <v>59.8</v>
      </c>
      <c r="P55" s="126">
        <f t="shared" si="3"/>
        <v>64.399999999999991</v>
      </c>
      <c r="Q55" s="126">
        <f t="shared" si="4"/>
        <v>69</v>
      </c>
      <c r="R55" s="127">
        <f t="shared" si="5"/>
        <v>69</v>
      </c>
      <c r="S55" s="128">
        <f t="shared" si="6"/>
        <v>230</v>
      </c>
      <c r="T55" s="137">
        <v>157</v>
      </c>
      <c r="U55" s="130">
        <v>64</v>
      </c>
      <c r="V55" s="131">
        <v>9</v>
      </c>
      <c r="W55" s="132"/>
      <c r="X55" s="31">
        <f t="shared" si="7"/>
        <v>-1</v>
      </c>
      <c r="Y55" s="13"/>
    </row>
    <row r="56" spans="1:25" hidden="1">
      <c r="A56" s="133" t="s">
        <v>287</v>
      </c>
      <c r="B56" s="140" t="s">
        <v>288</v>
      </c>
      <c r="C56" s="152" t="s">
        <v>158</v>
      </c>
      <c r="D56" s="118">
        <v>2</v>
      </c>
      <c r="E56" s="153">
        <v>2</v>
      </c>
      <c r="F56" s="171">
        <v>21</v>
      </c>
      <c r="G56" s="135">
        <v>20</v>
      </c>
      <c r="H56" s="200"/>
      <c r="I56" s="123">
        <v>197</v>
      </c>
      <c r="J56" s="123">
        <v>179</v>
      </c>
      <c r="K56" s="211"/>
      <c r="L56" s="121">
        <f t="shared" si="8"/>
        <v>220</v>
      </c>
      <c r="M56" s="125">
        <f t="shared" si="13"/>
        <v>201</v>
      </c>
      <c r="N56" s="126">
        <f t="shared" si="1"/>
        <v>101.43</v>
      </c>
      <c r="O56" s="126">
        <f t="shared" si="2"/>
        <v>114.66</v>
      </c>
      <c r="P56" s="126">
        <f t="shared" si="3"/>
        <v>123.48</v>
      </c>
      <c r="Q56" s="126">
        <f t="shared" si="4"/>
        <v>132.30000000000001</v>
      </c>
      <c r="R56" s="127">
        <f t="shared" si="5"/>
        <v>132.30000000000001</v>
      </c>
      <c r="S56" s="128">
        <f>SUM(T56:V56)</f>
        <v>441</v>
      </c>
      <c r="T56" s="129">
        <v>247</v>
      </c>
      <c r="U56" s="130">
        <v>105</v>
      </c>
      <c r="V56" s="131">
        <v>89</v>
      </c>
      <c r="W56" s="132"/>
      <c r="X56" s="38">
        <f t="shared" si="7"/>
        <v>-68.699999999999989</v>
      </c>
      <c r="Y56" s="13"/>
    </row>
    <row r="57" spans="1:25" hidden="1">
      <c r="A57" s="133" t="s">
        <v>289</v>
      </c>
      <c r="B57" s="140" t="s">
        <v>290</v>
      </c>
      <c r="C57" s="152" t="s">
        <v>160</v>
      </c>
      <c r="D57" s="118">
        <v>1</v>
      </c>
      <c r="E57" s="153">
        <v>1</v>
      </c>
      <c r="F57" s="123">
        <v>17</v>
      </c>
      <c r="G57" s="135">
        <v>15</v>
      </c>
      <c r="H57" s="200"/>
      <c r="I57" s="123">
        <v>130</v>
      </c>
      <c r="J57" s="123">
        <v>86</v>
      </c>
      <c r="K57" s="211"/>
      <c r="L57" s="121">
        <f t="shared" si="8"/>
        <v>148</v>
      </c>
      <c r="M57" s="125">
        <f t="shared" si="13"/>
        <v>102</v>
      </c>
      <c r="N57" s="126">
        <f t="shared" si="1"/>
        <v>39.56</v>
      </c>
      <c r="O57" s="126">
        <f t="shared" si="2"/>
        <v>44.72</v>
      </c>
      <c r="P57" s="126">
        <f t="shared" si="3"/>
        <v>48.16</v>
      </c>
      <c r="Q57" s="126">
        <f t="shared" si="4"/>
        <v>51.6</v>
      </c>
      <c r="R57" s="127">
        <f t="shared" si="5"/>
        <v>51.6</v>
      </c>
      <c r="S57" s="128">
        <f t="shared" si="6"/>
        <v>172</v>
      </c>
      <c r="T57" s="137">
        <v>133</v>
      </c>
      <c r="U57" s="130">
        <v>33</v>
      </c>
      <c r="V57" s="131">
        <v>6</v>
      </c>
      <c r="W57" s="132"/>
      <c r="X57" s="38">
        <f t="shared" si="7"/>
        <v>-50.4</v>
      </c>
      <c r="Y57" s="13">
        <v>1</v>
      </c>
    </row>
    <row r="58" spans="1:25" hidden="1">
      <c r="A58" s="144" t="s">
        <v>291</v>
      </c>
      <c r="B58" s="145" t="s">
        <v>292</v>
      </c>
      <c r="C58" s="146" t="s">
        <v>163</v>
      </c>
      <c r="D58" s="118">
        <v>4</v>
      </c>
      <c r="E58" s="153">
        <v>4</v>
      </c>
      <c r="F58" s="123">
        <v>48</v>
      </c>
      <c r="G58" s="135">
        <v>29</v>
      </c>
      <c r="H58" s="158">
        <v>6</v>
      </c>
      <c r="I58" s="123">
        <v>180</v>
      </c>
      <c r="J58" s="123">
        <v>44</v>
      </c>
      <c r="K58" s="193">
        <v>59</v>
      </c>
      <c r="L58" s="121">
        <f t="shared" si="8"/>
        <v>232</v>
      </c>
      <c r="M58" s="125">
        <f t="shared" si="13"/>
        <v>77</v>
      </c>
      <c r="N58" s="151">
        <f t="shared" si="1"/>
        <v>117.99</v>
      </c>
      <c r="O58" s="151">
        <f t="shared" si="2"/>
        <v>133.38</v>
      </c>
      <c r="P58" s="151">
        <f t="shared" si="3"/>
        <v>143.63999999999999</v>
      </c>
      <c r="Q58" s="151">
        <f t="shared" si="4"/>
        <v>153.9</v>
      </c>
      <c r="R58" s="127">
        <f t="shared" si="5"/>
        <v>153.9</v>
      </c>
      <c r="S58" s="128">
        <f t="shared" si="6"/>
        <v>513</v>
      </c>
      <c r="T58" s="137">
        <v>399</v>
      </c>
      <c r="U58" s="138">
        <v>100</v>
      </c>
      <c r="V58" s="131">
        <v>14</v>
      </c>
      <c r="W58" s="132"/>
      <c r="X58" s="31">
        <f t="shared" si="7"/>
        <v>76.900000000000006</v>
      </c>
      <c r="Y58" s="13"/>
    </row>
    <row r="59" spans="1:25" hidden="1">
      <c r="A59" s="196" t="s">
        <v>293</v>
      </c>
      <c r="B59" s="203" t="s">
        <v>293</v>
      </c>
      <c r="C59" s="212" t="s">
        <v>166</v>
      </c>
      <c r="D59" s="119">
        <v>1</v>
      </c>
      <c r="E59" s="153">
        <v>1</v>
      </c>
      <c r="F59" s="123">
        <v>18</v>
      </c>
      <c r="G59" s="123">
        <v>15</v>
      </c>
      <c r="H59" s="158">
        <v>1</v>
      </c>
      <c r="I59" s="135">
        <v>103</v>
      </c>
      <c r="J59" s="123">
        <v>82</v>
      </c>
      <c r="K59" s="193">
        <v>13</v>
      </c>
      <c r="L59" s="121">
        <f>F59+D59+I59</f>
        <v>122</v>
      </c>
      <c r="M59" s="125">
        <f t="shared" si="13"/>
        <v>98</v>
      </c>
      <c r="N59" s="126">
        <f t="shared" si="1"/>
        <v>77.97</v>
      </c>
      <c r="O59" s="126">
        <f t="shared" si="2"/>
        <v>88.14</v>
      </c>
      <c r="P59" s="126">
        <f t="shared" si="3"/>
        <v>94.92</v>
      </c>
      <c r="Q59" s="151">
        <f t="shared" si="4"/>
        <v>101.7</v>
      </c>
      <c r="R59" s="127">
        <f t="shared" si="5"/>
        <v>101.7</v>
      </c>
      <c r="S59" s="128">
        <f>SUM(T59:V59)</f>
        <v>339</v>
      </c>
      <c r="T59" s="199">
        <v>242</v>
      </c>
      <c r="U59" s="191">
        <v>91</v>
      </c>
      <c r="V59" s="160">
        <v>6</v>
      </c>
      <c r="W59" s="132"/>
      <c r="X59" s="31">
        <f t="shared" si="7"/>
        <v>3.7000000000000028</v>
      </c>
      <c r="Y59" s="13"/>
    </row>
    <row r="60" spans="1:25" hidden="1">
      <c r="A60" s="133" t="s">
        <v>294</v>
      </c>
      <c r="B60" s="140" t="s">
        <v>295</v>
      </c>
      <c r="C60" s="152" t="s">
        <v>169</v>
      </c>
      <c r="D60" s="118">
        <v>2</v>
      </c>
      <c r="E60" s="153">
        <v>2</v>
      </c>
      <c r="F60" s="135">
        <v>31</v>
      </c>
      <c r="G60" s="135">
        <v>24</v>
      </c>
      <c r="H60" s="200"/>
      <c r="I60" s="123">
        <v>215</v>
      </c>
      <c r="J60" s="123">
        <v>148</v>
      </c>
      <c r="K60" s="211"/>
      <c r="L60" s="121">
        <f t="shared" si="8"/>
        <v>248</v>
      </c>
      <c r="M60" s="125">
        <f t="shared" si="13"/>
        <v>174</v>
      </c>
      <c r="N60" s="126">
        <f t="shared" si="1"/>
        <v>70.38</v>
      </c>
      <c r="O60" s="126">
        <f t="shared" si="2"/>
        <v>79.56</v>
      </c>
      <c r="P60" s="126">
        <f t="shared" si="3"/>
        <v>85.68</v>
      </c>
      <c r="Q60" s="126">
        <f t="shared" si="4"/>
        <v>91.8</v>
      </c>
      <c r="R60" s="127">
        <f t="shared" si="5"/>
        <v>91.8</v>
      </c>
      <c r="S60" s="128">
        <f t="shared" si="6"/>
        <v>306</v>
      </c>
      <c r="T60" s="129">
        <v>294</v>
      </c>
      <c r="U60" s="138" t="s">
        <v>296</v>
      </c>
      <c r="V60" s="131">
        <v>12</v>
      </c>
      <c r="W60" s="132"/>
      <c r="X60" s="31">
        <f t="shared" si="7"/>
        <v>-82.2</v>
      </c>
      <c r="Y60" s="13"/>
    </row>
    <row r="61" spans="1:25" hidden="1">
      <c r="A61" s="133" t="s">
        <v>297</v>
      </c>
      <c r="B61" s="140" t="s">
        <v>298</v>
      </c>
      <c r="C61" s="152" t="s">
        <v>171</v>
      </c>
      <c r="D61" s="118">
        <v>5</v>
      </c>
      <c r="E61" s="153">
        <v>5</v>
      </c>
      <c r="F61" s="171">
        <v>51</v>
      </c>
      <c r="G61" s="135">
        <v>41</v>
      </c>
      <c r="H61" s="122"/>
      <c r="I61" s="123">
        <v>352</v>
      </c>
      <c r="J61" s="121">
        <v>251</v>
      </c>
      <c r="K61" s="211"/>
      <c r="L61" s="121">
        <f t="shared" si="8"/>
        <v>408</v>
      </c>
      <c r="M61" s="125">
        <f t="shared" si="13"/>
        <v>297</v>
      </c>
      <c r="N61" s="126">
        <f t="shared" si="1"/>
        <v>150.19</v>
      </c>
      <c r="O61" s="126">
        <f t="shared" si="2"/>
        <v>169.78</v>
      </c>
      <c r="P61" s="126">
        <f t="shared" si="3"/>
        <v>182.84</v>
      </c>
      <c r="Q61" s="126">
        <f t="shared" si="4"/>
        <v>195.9</v>
      </c>
      <c r="R61" s="127">
        <f t="shared" si="5"/>
        <v>195.9</v>
      </c>
      <c r="S61" s="128">
        <v>653</v>
      </c>
      <c r="T61" s="129">
        <v>383</v>
      </c>
      <c r="U61" s="138">
        <v>206</v>
      </c>
      <c r="V61" s="131">
        <v>64</v>
      </c>
      <c r="W61" s="132"/>
      <c r="X61" s="38">
        <f t="shared" si="7"/>
        <v>-101.1</v>
      </c>
      <c r="Y61" s="13">
        <v>1</v>
      </c>
    </row>
    <row r="62" spans="1:25" hidden="1">
      <c r="A62" s="133" t="s">
        <v>299</v>
      </c>
      <c r="B62" s="163" t="s">
        <v>299</v>
      </c>
      <c r="C62" s="92" t="s">
        <v>173</v>
      </c>
      <c r="D62" s="118">
        <v>2</v>
      </c>
      <c r="E62" s="153">
        <v>2</v>
      </c>
      <c r="F62" s="123">
        <v>12</v>
      </c>
      <c r="G62" s="135">
        <v>12</v>
      </c>
      <c r="H62" s="122"/>
      <c r="I62" s="123">
        <v>174</v>
      </c>
      <c r="J62" s="123">
        <v>142</v>
      </c>
      <c r="K62" s="211"/>
      <c r="L62" s="121">
        <f>F62+D62+I62</f>
        <v>188</v>
      </c>
      <c r="M62" s="125">
        <f t="shared" si="13"/>
        <v>156</v>
      </c>
      <c r="N62" s="126">
        <f t="shared" si="1"/>
        <v>107.18</v>
      </c>
      <c r="O62" s="126">
        <f t="shared" si="2"/>
        <v>121.16</v>
      </c>
      <c r="P62" s="126">
        <f t="shared" si="3"/>
        <v>130.48000000000002</v>
      </c>
      <c r="Q62" s="126">
        <f t="shared" si="4"/>
        <v>139.80000000000001</v>
      </c>
      <c r="R62" s="127">
        <f t="shared" ref="R62:R64" si="14">S62/100*30</f>
        <v>139.80000000000001</v>
      </c>
      <c r="S62" s="128">
        <f t="shared" si="6"/>
        <v>466</v>
      </c>
      <c r="T62" s="137">
        <v>285</v>
      </c>
      <c r="U62" s="130">
        <v>158</v>
      </c>
      <c r="V62" s="131">
        <v>23</v>
      </c>
      <c r="W62" s="132"/>
      <c r="X62" s="31">
        <f t="shared" si="7"/>
        <v>-16.199999999999989</v>
      </c>
      <c r="Y62" s="13">
        <v>1</v>
      </c>
    </row>
    <row r="63" spans="1:25" hidden="1">
      <c r="A63" s="213"/>
      <c r="B63" s="187"/>
      <c r="C63" s="214" t="s">
        <v>174</v>
      </c>
      <c r="D63" s="215"/>
      <c r="E63" s="216"/>
      <c r="F63" s="217"/>
      <c r="G63" s="207"/>
      <c r="H63" s="207"/>
      <c r="I63" s="218"/>
      <c r="J63" s="208"/>
      <c r="K63" s="211"/>
      <c r="L63" s="207"/>
      <c r="M63" s="219">
        <f t="shared" ref="M63:M64" si="15">E63+G63</f>
        <v>0</v>
      </c>
      <c r="N63" s="200"/>
      <c r="O63" s="200"/>
      <c r="P63" s="200"/>
      <c r="Q63" s="200"/>
      <c r="R63" s="220">
        <f t="shared" si="14"/>
        <v>731.7</v>
      </c>
      <c r="S63" s="221">
        <v>2439</v>
      </c>
      <c r="T63" s="129">
        <v>2439</v>
      </c>
      <c r="U63" s="131"/>
      <c r="V63" s="132"/>
      <c r="W63" s="132"/>
      <c r="X63" s="13"/>
      <c r="Y63" s="13"/>
    </row>
    <row r="64" spans="1:25" hidden="1">
      <c r="A64" s="213"/>
      <c r="B64" s="222"/>
      <c r="C64" s="223" t="s">
        <v>175</v>
      </c>
      <c r="D64" s="215"/>
      <c r="E64" s="216"/>
      <c r="F64" s="217"/>
      <c r="G64" s="207"/>
      <c r="H64" s="207"/>
      <c r="I64" s="217"/>
      <c r="J64" s="208"/>
      <c r="K64" s="211"/>
      <c r="L64" s="207"/>
      <c r="M64" s="219">
        <f t="shared" si="15"/>
        <v>0</v>
      </c>
      <c r="N64" s="200"/>
      <c r="O64" s="200"/>
      <c r="P64" s="200"/>
      <c r="Q64" s="200"/>
      <c r="R64" s="220">
        <f t="shared" si="14"/>
        <v>1063.1999999999998</v>
      </c>
      <c r="S64" s="221">
        <v>3544</v>
      </c>
      <c r="T64" s="129"/>
      <c r="U64" s="131"/>
      <c r="V64" s="132"/>
      <c r="W64" s="132">
        <v>3544</v>
      </c>
      <c r="X64" s="13"/>
      <c r="Y64" s="13"/>
    </row>
    <row r="65" spans="1:25" hidden="1">
      <c r="A65" s="213"/>
      <c r="B65" s="222"/>
      <c r="C65" s="224" t="s">
        <v>176</v>
      </c>
      <c r="D65" s="225">
        <f t="shared" ref="D65:I65" si="16">SUM(D2:D62)</f>
        <v>167</v>
      </c>
      <c r="E65" s="225">
        <f t="shared" si="16"/>
        <v>153</v>
      </c>
      <c r="F65" s="225">
        <f t="shared" si="16"/>
        <v>2304</v>
      </c>
      <c r="G65" s="225">
        <f>SUM(G2:G62)</f>
        <v>1976</v>
      </c>
      <c r="H65" s="225">
        <f t="shared" si="16"/>
        <v>45</v>
      </c>
      <c r="I65" s="225">
        <f t="shared" si="16"/>
        <v>21466</v>
      </c>
      <c r="J65" s="225">
        <f>SUM(J2:J64)</f>
        <v>13964</v>
      </c>
      <c r="K65" s="225">
        <f>SUM(K2:K64)</f>
        <v>1533</v>
      </c>
      <c r="L65" s="225">
        <f>F65+D65+I65</f>
        <v>23937</v>
      </c>
      <c r="M65" s="225">
        <f>SUM(M2:M62)</f>
        <v>16093</v>
      </c>
      <c r="N65" s="226"/>
      <c r="O65" s="226"/>
      <c r="P65" s="226"/>
      <c r="Q65" s="226"/>
      <c r="R65" s="220">
        <f>SUM(R2:R64)</f>
        <v>15110.700000000004</v>
      </c>
      <c r="S65" s="220">
        <f>SUM(S2:S64)</f>
        <v>50369</v>
      </c>
      <c r="T65" s="227">
        <f>SUM(T2:T64)</f>
        <v>29490</v>
      </c>
      <c r="U65" s="228">
        <f>SUM(U2:U64)</f>
        <v>15306</v>
      </c>
      <c r="V65" s="228">
        <f>SUM(V2:V62)</f>
        <v>2029</v>
      </c>
      <c r="W65" s="228">
        <f>SUM(W2:W64)</f>
        <v>3544</v>
      </c>
      <c r="X65" s="13"/>
      <c r="Y65" s="13"/>
    </row>
    <row r="66" spans="1:25" ht="1.5" customHeight="1"/>
    <row r="67" spans="1:25" hidden="1"/>
    <row r="68" spans="1:25" hidden="1">
      <c r="C68" s="92" t="s">
        <v>177</v>
      </c>
      <c r="D68" s="93">
        <v>33</v>
      </c>
    </row>
    <row r="69" spans="1:25" hidden="1"/>
    <row r="70" spans="1:25" hidden="1">
      <c r="C70" s="175" t="s">
        <v>300</v>
      </c>
      <c r="D70" s="95">
        <v>5</v>
      </c>
    </row>
    <row r="71" spans="1:25" hidden="1">
      <c r="C71" s="229" t="s">
        <v>301</v>
      </c>
      <c r="D71" s="95">
        <v>6</v>
      </c>
      <c r="L71" s="98"/>
    </row>
    <row r="72" spans="1:25" hidden="1">
      <c r="C72" s="230" t="s">
        <v>178</v>
      </c>
      <c r="D72" s="231">
        <v>13</v>
      </c>
      <c r="L72" s="98">
        <f>R65-M65</f>
        <v>-982.29999999999563</v>
      </c>
      <c r="M72" t="s">
        <v>179</v>
      </c>
    </row>
    <row r="73" spans="1:25" hidden="1">
      <c r="C73" s="212" t="s">
        <v>180</v>
      </c>
      <c r="D73" s="95">
        <v>4</v>
      </c>
    </row>
    <row r="74" spans="1:25" hidden="1">
      <c r="D74" s="101">
        <f>SUM(D70:D73)</f>
        <v>28</v>
      </c>
    </row>
    <row r="75" spans="1:25" hidden="1"/>
    <row r="76" spans="1:25" hidden="1"/>
    <row r="77" spans="1:25" hidden="1"/>
    <row r="78" spans="1:25" hidden="1"/>
    <row r="79" spans="1:25" hidden="1"/>
    <row r="80" spans="1:25" hidden="1"/>
    <row r="81" hidden="1"/>
    <row r="82" hidden="1"/>
  </sheetData>
  <autoFilter ref="B1:R65">
    <filterColumn colId="1">
      <filters>
        <filter val="Мотыгинский район"/>
      </filters>
    </filterColumn>
  </autoFilter>
  <hyperlinks>
    <hyperlink ref="C2" r:id="rId1"/>
    <hyperlink ref="C3" r:id="rId2"/>
    <hyperlink ref="C4" r:id="rId3"/>
    <hyperlink ref="C5" r:id="rId4"/>
    <hyperlink ref="C6" r:id="rId5"/>
    <hyperlink ref="C7" r:id="rId6"/>
    <hyperlink ref="C8" r:id="rId7"/>
    <hyperlink ref="C9" r:id="rId8"/>
    <hyperlink ref="C10" r:id="rId9"/>
    <hyperlink ref="C11" r:id="rId10"/>
    <hyperlink ref="C12" r:id="rId11"/>
    <hyperlink ref="C13" r:id="rId12"/>
    <hyperlink ref="C14" r:id="rId13"/>
    <hyperlink ref="C15" r:id="rId14"/>
    <hyperlink ref="C16" r:id="rId15"/>
    <hyperlink ref="C17" r:id="rId16"/>
    <hyperlink ref="C18" r:id="rId17"/>
    <hyperlink ref="C19" r:id="rId18"/>
    <hyperlink ref="C20" r:id="rId19"/>
    <hyperlink ref="C21" r:id="rId20"/>
    <hyperlink ref="C22" r:id="rId21"/>
    <hyperlink ref="C23" r:id="rId22"/>
    <hyperlink ref="C24" r:id="rId23"/>
    <hyperlink ref="C25" r:id="rId24"/>
    <hyperlink ref="C26" r:id="rId25"/>
    <hyperlink ref="C27" r:id="rId26"/>
    <hyperlink ref="C28" r:id="rId27"/>
    <hyperlink ref="C29" r:id="rId28"/>
    <hyperlink ref="C30" r:id="rId29"/>
    <hyperlink ref="C31" r:id="rId30"/>
    <hyperlink ref="C32" r:id="rId31"/>
    <hyperlink ref="C33" r:id="rId32"/>
    <hyperlink ref="C34" r:id="rId33"/>
    <hyperlink ref="C35" r:id="rId34"/>
    <hyperlink ref="C36" r:id="rId35"/>
    <hyperlink ref="C37" r:id="rId36"/>
    <hyperlink ref="C38" r:id="rId37"/>
    <hyperlink ref="C39" r:id="rId38"/>
    <hyperlink ref="C40" r:id="rId39"/>
    <hyperlink ref="C41" r:id="rId40"/>
    <hyperlink ref="C42" r:id="rId41"/>
    <hyperlink ref="C43" r:id="rId42"/>
    <hyperlink ref="C44" r:id="rId43"/>
    <hyperlink ref="C45" r:id="rId44"/>
    <hyperlink ref="C46" r:id="rId45"/>
    <hyperlink ref="C47" r:id="rId46"/>
    <hyperlink ref="C48" r:id="rId47"/>
    <hyperlink ref="C49" r:id="rId48"/>
    <hyperlink ref="C50" r:id="rId49"/>
    <hyperlink ref="C51" r:id="rId50"/>
    <hyperlink ref="C52" r:id="rId51"/>
    <hyperlink ref="C53" r:id="rId52"/>
    <hyperlink ref="C54" r:id="rId53"/>
    <hyperlink ref="C55" r:id="rId54"/>
    <hyperlink ref="C56" r:id="rId55"/>
    <hyperlink ref="C57" r:id="rId56"/>
    <hyperlink ref="C58" r:id="rId57"/>
    <hyperlink ref="C59" r:id="rId58"/>
    <hyperlink ref="C60" r:id="rId59"/>
    <hyperlink ref="C61" r:id="rId60"/>
    <hyperlink ref="C62" r:id="rId61"/>
  </hyperlinks>
  <pageMargins left="0.7" right="0.7" top="0.75" bottom="0.75" header="0.3" footer="0.3"/>
  <pageSetup paperSize="9" orientation="portrait"/>
  <legacyDrawing r:id="rId6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A3" sqref="A3"/>
    </sheetView>
  </sheetViews>
  <sheetFormatPr defaultRowHeight="15"/>
  <cols>
    <col min="1" max="1" width="44.42578125" customWidth="1"/>
    <col min="2" max="2" width="27.7109375" customWidth="1"/>
    <col min="3" max="3" width="25.5703125" customWidth="1"/>
    <col min="4" max="4" width="20.140625" customWidth="1"/>
    <col min="5" max="5" width="20.85546875" customWidth="1"/>
    <col min="6" max="6" width="40.85546875" customWidth="1"/>
  </cols>
  <sheetData>
    <row r="1" spans="1:6" s="232" customFormat="1" ht="15.6" customHeight="1">
      <c r="A1" s="363" t="s">
        <v>302</v>
      </c>
      <c r="B1" s="365" t="s">
        <v>303</v>
      </c>
      <c r="C1" s="365" t="s">
        <v>304</v>
      </c>
      <c r="D1" s="367" t="s">
        <v>305</v>
      </c>
      <c r="E1" s="365" t="s">
        <v>306</v>
      </c>
      <c r="F1" s="369" t="s">
        <v>307</v>
      </c>
    </row>
    <row r="2" spans="1:6" s="232" customFormat="1" ht="105.6" customHeight="1">
      <c r="A2" s="364"/>
      <c r="B2" s="366"/>
      <c r="C2" s="366"/>
      <c r="D2" s="368"/>
      <c r="E2" s="366"/>
      <c r="F2" s="370"/>
    </row>
    <row r="3" spans="1:6" s="232" customFormat="1" ht="15.75">
      <c r="A3" s="233">
        <v>52718</v>
      </c>
      <c r="B3" s="234">
        <v>15820</v>
      </c>
      <c r="C3" s="234">
        <v>30142</v>
      </c>
      <c r="D3" s="234" t="s">
        <v>308</v>
      </c>
      <c r="E3" s="234">
        <v>3212</v>
      </c>
      <c r="F3" s="234">
        <v>3544</v>
      </c>
    </row>
    <row r="4" spans="1:6">
      <c r="A4" s="235"/>
      <c r="B4" s="235"/>
      <c r="C4" s="235"/>
      <c r="D4" s="235"/>
      <c r="E4" s="235"/>
      <c r="F4" s="235"/>
    </row>
    <row r="5" spans="1:6">
      <c r="A5" t="s">
        <v>40</v>
      </c>
      <c r="B5">
        <v>57</v>
      </c>
      <c r="C5">
        <v>241</v>
      </c>
      <c r="D5">
        <v>208</v>
      </c>
      <c r="E5">
        <v>9</v>
      </c>
      <c r="F5">
        <v>0</v>
      </c>
    </row>
    <row r="6" spans="1:6">
      <c r="A6" t="s">
        <v>119</v>
      </c>
      <c r="E6">
        <v>26</v>
      </c>
      <c r="F6">
        <v>0</v>
      </c>
    </row>
    <row r="7" spans="1:6">
      <c r="A7" t="s">
        <v>110</v>
      </c>
    </row>
    <row r="8" spans="1:6">
      <c r="A8" t="s">
        <v>43</v>
      </c>
      <c r="B8">
        <v>39</v>
      </c>
      <c r="C8">
        <v>148</v>
      </c>
      <c r="D8">
        <v>116</v>
      </c>
      <c r="E8">
        <v>9</v>
      </c>
    </row>
    <row r="9" spans="1:6">
      <c r="A9" t="s">
        <v>113</v>
      </c>
      <c r="B9">
        <v>167</v>
      </c>
      <c r="C9">
        <v>242</v>
      </c>
      <c r="D9">
        <v>181</v>
      </c>
      <c r="E9">
        <v>56</v>
      </c>
    </row>
    <row r="10" spans="1:6">
      <c r="A10" t="s">
        <v>309</v>
      </c>
      <c r="B10">
        <v>559</v>
      </c>
      <c r="C10">
        <v>642</v>
      </c>
      <c r="E10">
        <v>63</v>
      </c>
    </row>
    <row r="11" spans="1:6">
      <c r="D11" s="235"/>
    </row>
  </sheetData>
  <mergeCells count="6"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AA62"/>
  <sheetViews>
    <sheetView workbookViewId="0">
      <selection activeCell="X2" sqref="X2"/>
    </sheetView>
  </sheetViews>
  <sheetFormatPr defaultRowHeight="15"/>
  <cols>
    <col min="1" max="1" width="35.5703125" style="236" customWidth="1"/>
    <col min="2" max="15" width="0" hidden="1" customWidth="1"/>
    <col min="16" max="16" width="17.28515625" customWidth="1"/>
    <col min="17" max="17" width="14.85546875" customWidth="1"/>
    <col min="18" max="18" width="12.85546875" customWidth="1"/>
    <col min="19" max="19" width="14.7109375" customWidth="1"/>
    <col min="20" max="20" width="11.42578125" customWidth="1"/>
    <col min="21" max="21" width="0" hidden="1" customWidth="1"/>
    <col min="22" max="22" width="15.5703125" style="1" hidden="1" customWidth="1"/>
    <col min="23" max="23" width="12.28515625" style="1" hidden="1" customWidth="1"/>
    <col min="24" max="24" width="15" style="1" customWidth="1"/>
    <col min="25" max="25" width="13.85546875" customWidth="1"/>
  </cols>
  <sheetData>
    <row r="1" spans="1:27" ht="105">
      <c r="A1" s="237" t="s">
        <v>310</v>
      </c>
      <c r="B1" s="238" t="s">
        <v>3</v>
      </c>
      <c r="C1" s="239" t="s">
        <v>4</v>
      </c>
      <c r="D1" s="238" t="s">
        <v>5</v>
      </c>
      <c r="E1" s="239" t="s">
        <v>6</v>
      </c>
      <c r="F1" s="240" t="s">
        <v>7</v>
      </c>
      <c r="G1" s="238" t="s">
        <v>8</v>
      </c>
      <c r="H1" s="239" t="s">
        <v>9</v>
      </c>
      <c r="I1" s="240" t="s">
        <v>7</v>
      </c>
      <c r="J1" s="241" t="s">
        <v>10</v>
      </c>
      <c r="K1" s="239" t="s">
        <v>11</v>
      </c>
      <c r="L1" s="242" t="s">
        <v>311</v>
      </c>
      <c r="M1" s="242" t="s">
        <v>312</v>
      </c>
      <c r="N1" s="242" t="s">
        <v>313</v>
      </c>
      <c r="O1" s="242" t="s">
        <v>314</v>
      </c>
      <c r="P1" s="238" t="s">
        <v>315</v>
      </c>
      <c r="Q1" s="243" t="s">
        <v>17</v>
      </c>
      <c r="R1" s="244" t="s">
        <v>18</v>
      </c>
      <c r="S1" s="244" t="s">
        <v>19</v>
      </c>
      <c r="T1" s="244" t="s">
        <v>20</v>
      </c>
      <c r="U1" s="244" t="s">
        <v>21</v>
      </c>
      <c r="V1" s="245" t="s">
        <v>316</v>
      </c>
      <c r="W1" s="245" t="s">
        <v>317</v>
      </c>
      <c r="X1" s="246" t="s">
        <v>318</v>
      </c>
      <c r="Y1" s="247" t="s">
        <v>319</v>
      </c>
    </row>
    <row r="2" spans="1:27">
      <c r="A2" s="248" t="s">
        <v>23</v>
      </c>
      <c r="B2" s="249">
        <v>4</v>
      </c>
      <c r="C2" s="250">
        <v>4</v>
      </c>
      <c r="D2" s="251">
        <v>19</v>
      </c>
      <c r="E2" s="252">
        <v>19</v>
      </c>
      <c r="F2" s="252" t="s">
        <v>320</v>
      </c>
      <c r="G2" s="251">
        <v>44</v>
      </c>
      <c r="H2" s="251">
        <v>20</v>
      </c>
      <c r="I2" s="251">
        <v>1</v>
      </c>
      <c r="J2" s="252">
        <f>SUM(B2+D2+G2)</f>
        <v>67</v>
      </c>
      <c r="K2" s="253">
        <f t="shared" ref="K2:K61" si="0">SUM(C2,E2,H2)</f>
        <v>43</v>
      </c>
      <c r="L2" s="254">
        <f t="shared" ref="L2:L62" si="1">Q2/100*13</f>
        <v>56.42</v>
      </c>
      <c r="M2" s="254">
        <f t="shared" ref="M2:M62" si="2">Q2/100*16</f>
        <v>69.44</v>
      </c>
      <c r="N2" s="254">
        <f t="shared" ref="N2:N62" si="3">Q2/100*18</f>
        <v>78.12</v>
      </c>
      <c r="O2" s="254">
        <f t="shared" ref="O2:O62" si="4">Q2/100*20</f>
        <v>86.8</v>
      </c>
      <c r="P2" s="253">
        <f t="shared" ref="P2:P62" si="5">Q2/100*20</f>
        <v>86.8</v>
      </c>
      <c r="Q2" s="255">
        <f t="shared" ref="Q2:Q62" si="6">SUM(R2:T2)</f>
        <v>434</v>
      </c>
      <c r="R2" s="129">
        <v>347</v>
      </c>
      <c r="S2" s="130">
        <v>81</v>
      </c>
      <c r="T2" s="256">
        <v>6</v>
      </c>
      <c r="U2" s="257"/>
      <c r="V2" s="258">
        <v>23</v>
      </c>
      <c r="W2" s="259">
        <v>5</v>
      </c>
      <c r="X2" s="260">
        <v>44</v>
      </c>
      <c r="Y2" s="261">
        <f t="shared" ref="Y2:Y62" si="7">X2/Q2*100</f>
        <v>10.138248847926267</v>
      </c>
    </row>
    <row r="3" spans="1:27">
      <c r="A3" s="262" t="s">
        <v>26</v>
      </c>
      <c r="B3" s="249">
        <v>3</v>
      </c>
      <c r="C3" s="263">
        <v>3</v>
      </c>
      <c r="D3" s="251">
        <v>20</v>
      </c>
      <c r="E3" s="264">
        <v>13</v>
      </c>
      <c r="F3" s="264"/>
      <c r="G3" s="251">
        <v>72</v>
      </c>
      <c r="H3" s="265">
        <v>26</v>
      </c>
      <c r="I3" s="251">
        <v>1</v>
      </c>
      <c r="J3" s="252">
        <f t="shared" ref="J3:J61" si="8">D3+B3+G3</f>
        <v>95</v>
      </c>
      <c r="K3" s="253">
        <f t="shared" si="0"/>
        <v>42</v>
      </c>
      <c r="L3" s="254">
        <f t="shared" si="1"/>
        <v>34.71</v>
      </c>
      <c r="M3" s="254">
        <f t="shared" si="2"/>
        <v>42.72</v>
      </c>
      <c r="N3" s="254">
        <f t="shared" si="3"/>
        <v>48.06</v>
      </c>
      <c r="O3" s="254">
        <f t="shared" si="4"/>
        <v>53.4</v>
      </c>
      <c r="P3" s="253">
        <f t="shared" si="5"/>
        <v>53.4</v>
      </c>
      <c r="Q3" s="255">
        <f t="shared" si="6"/>
        <v>267</v>
      </c>
      <c r="R3" s="137">
        <v>194</v>
      </c>
      <c r="S3" s="138">
        <v>71</v>
      </c>
      <c r="T3" s="266">
        <v>2</v>
      </c>
      <c r="U3" s="257"/>
      <c r="V3" s="258">
        <v>16</v>
      </c>
      <c r="W3" s="259">
        <v>5</v>
      </c>
      <c r="X3" s="260">
        <v>48</v>
      </c>
      <c r="Y3" s="267">
        <f t="shared" si="7"/>
        <v>17.977528089887642</v>
      </c>
    </row>
    <row r="4" spans="1:27">
      <c r="A4" s="262" t="s">
        <v>28</v>
      </c>
      <c r="B4" s="249">
        <v>1</v>
      </c>
      <c r="C4" s="263">
        <v>1</v>
      </c>
      <c r="D4" s="251">
        <v>13</v>
      </c>
      <c r="E4" s="264">
        <v>13</v>
      </c>
      <c r="F4" s="264"/>
      <c r="G4" s="251">
        <v>162</v>
      </c>
      <c r="H4" s="265">
        <v>143</v>
      </c>
      <c r="I4" s="251">
        <v>2</v>
      </c>
      <c r="J4" s="252">
        <f t="shared" si="8"/>
        <v>176</v>
      </c>
      <c r="K4" s="253">
        <f t="shared" si="0"/>
        <v>157</v>
      </c>
      <c r="L4" s="254">
        <f t="shared" si="1"/>
        <v>54.6</v>
      </c>
      <c r="M4" s="254">
        <f t="shared" si="2"/>
        <v>67.2</v>
      </c>
      <c r="N4" s="254">
        <f t="shared" si="3"/>
        <v>75.600000000000009</v>
      </c>
      <c r="O4" s="254">
        <f t="shared" si="4"/>
        <v>84</v>
      </c>
      <c r="P4" s="253">
        <f t="shared" si="5"/>
        <v>84</v>
      </c>
      <c r="Q4" s="255">
        <f t="shared" si="6"/>
        <v>420</v>
      </c>
      <c r="R4" s="129">
        <v>304</v>
      </c>
      <c r="S4" s="138">
        <v>97</v>
      </c>
      <c r="T4" s="256">
        <v>19</v>
      </c>
      <c r="U4" s="257"/>
      <c r="V4" s="258">
        <v>14</v>
      </c>
      <c r="W4" s="259">
        <v>5</v>
      </c>
      <c r="X4" s="260">
        <v>163</v>
      </c>
      <c r="Y4" s="268">
        <f t="shared" si="7"/>
        <v>38.80952380952381</v>
      </c>
    </row>
    <row r="5" spans="1:27">
      <c r="A5" s="262" t="s">
        <v>31</v>
      </c>
      <c r="B5" s="249">
        <v>3</v>
      </c>
      <c r="C5" s="263">
        <v>3</v>
      </c>
      <c r="D5" s="251">
        <v>12</v>
      </c>
      <c r="E5" s="264">
        <v>12</v>
      </c>
      <c r="F5" s="264"/>
      <c r="G5" s="252">
        <v>56</v>
      </c>
      <c r="H5" s="269">
        <v>46</v>
      </c>
      <c r="I5" s="251">
        <v>8</v>
      </c>
      <c r="J5" s="270">
        <f t="shared" si="8"/>
        <v>71</v>
      </c>
      <c r="K5" s="253">
        <f t="shared" si="0"/>
        <v>61</v>
      </c>
      <c r="L5" s="254">
        <f t="shared" si="1"/>
        <v>70.459999999999994</v>
      </c>
      <c r="M5" s="254">
        <f t="shared" si="2"/>
        <v>86.72</v>
      </c>
      <c r="N5" s="254">
        <f t="shared" si="3"/>
        <v>97.56</v>
      </c>
      <c r="O5" s="254">
        <f t="shared" si="4"/>
        <v>108.4</v>
      </c>
      <c r="P5" s="253">
        <f t="shared" si="5"/>
        <v>108.4</v>
      </c>
      <c r="Q5" s="255">
        <f t="shared" si="6"/>
        <v>542</v>
      </c>
      <c r="R5" s="137">
        <v>322</v>
      </c>
      <c r="S5" s="130">
        <v>193</v>
      </c>
      <c r="T5" s="256">
        <v>27</v>
      </c>
      <c r="U5" s="257"/>
      <c r="V5" s="258">
        <v>15</v>
      </c>
      <c r="W5" s="259">
        <v>5</v>
      </c>
      <c r="X5" s="260">
        <v>61</v>
      </c>
      <c r="Y5" s="267">
        <f t="shared" si="7"/>
        <v>11.254612546125461</v>
      </c>
    </row>
    <row r="6" spans="1:27">
      <c r="A6" s="262" t="s">
        <v>34</v>
      </c>
      <c r="B6" s="249">
        <v>3</v>
      </c>
      <c r="C6" s="263">
        <v>2</v>
      </c>
      <c r="D6" s="251">
        <v>11</v>
      </c>
      <c r="E6" s="264">
        <v>11</v>
      </c>
      <c r="F6" s="264"/>
      <c r="G6" s="264">
        <v>75</v>
      </c>
      <c r="H6" s="269">
        <v>49</v>
      </c>
      <c r="I6" s="251">
        <v>10</v>
      </c>
      <c r="J6" s="270">
        <f t="shared" si="8"/>
        <v>89</v>
      </c>
      <c r="K6" s="253">
        <f t="shared" si="0"/>
        <v>62</v>
      </c>
      <c r="L6" s="254">
        <f t="shared" si="1"/>
        <v>27.04</v>
      </c>
      <c r="M6" s="254">
        <f t="shared" si="2"/>
        <v>33.28</v>
      </c>
      <c r="N6" s="254">
        <f t="shared" si="3"/>
        <v>37.44</v>
      </c>
      <c r="O6" s="254">
        <f t="shared" si="4"/>
        <v>41.6</v>
      </c>
      <c r="P6" s="253">
        <f t="shared" si="5"/>
        <v>41.6</v>
      </c>
      <c r="Q6" s="255">
        <f t="shared" si="6"/>
        <v>208</v>
      </c>
      <c r="R6" s="137">
        <v>152</v>
      </c>
      <c r="S6" s="138">
        <v>49</v>
      </c>
      <c r="T6" s="256">
        <v>7</v>
      </c>
      <c r="U6" s="257"/>
      <c r="V6" s="258">
        <v>13</v>
      </c>
      <c r="W6" s="259">
        <v>5</v>
      </c>
      <c r="X6" s="260">
        <v>62</v>
      </c>
      <c r="Y6" s="268">
        <f t="shared" si="7"/>
        <v>29.807692307692307</v>
      </c>
    </row>
    <row r="7" spans="1:27">
      <c r="A7" s="262" t="s">
        <v>36</v>
      </c>
      <c r="B7" s="249">
        <v>1</v>
      </c>
      <c r="C7" s="263">
        <v>1</v>
      </c>
      <c r="D7" s="251">
        <v>10</v>
      </c>
      <c r="E7" s="264">
        <v>10</v>
      </c>
      <c r="F7" s="264"/>
      <c r="G7" s="264">
        <v>19</v>
      </c>
      <c r="H7" s="269">
        <v>18</v>
      </c>
      <c r="I7" s="251"/>
      <c r="J7" s="270">
        <f t="shared" si="8"/>
        <v>30</v>
      </c>
      <c r="K7" s="253">
        <f t="shared" si="0"/>
        <v>29</v>
      </c>
      <c r="L7" s="254">
        <f t="shared" si="1"/>
        <v>24.310000000000002</v>
      </c>
      <c r="M7" s="254">
        <f t="shared" si="2"/>
        <v>29.92</v>
      </c>
      <c r="N7" s="254">
        <f t="shared" si="3"/>
        <v>33.660000000000004</v>
      </c>
      <c r="O7" s="254">
        <f t="shared" si="4"/>
        <v>37.400000000000006</v>
      </c>
      <c r="P7" s="253">
        <f t="shared" si="5"/>
        <v>37.400000000000006</v>
      </c>
      <c r="Q7" s="255">
        <f t="shared" si="6"/>
        <v>187</v>
      </c>
      <c r="R7" s="129">
        <v>159</v>
      </c>
      <c r="S7" s="138">
        <v>28</v>
      </c>
      <c r="T7" s="256">
        <v>0</v>
      </c>
      <c r="U7" s="257"/>
      <c r="V7" s="258">
        <v>11</v>
      </c>
      <c r="W7" s="259">
        <v>5</v>
      </c>
      <c r="X7" s="260">
        <v>29</v>
      </c>
      <c r="Y7" s="267">
        <f t="shared" si="7"/>
        <v>15.508021390374333</v>
      </c>
    </row>
    <row r="8" spans="1:27">
      <c r="A8" s="262" t="s">
        <v>38</v>
      </c>
      <c r="B8" s="249">
        <v>1</v>
      </c>
      <c r="C8" s="263">
        <v>1</v>
      </c>
      <c r="D8" s="264">
        <v>25</v>
      </c>
      <c r="E8" s="264">
        <v>19</v>
      </c>
      <c r="F8" s="264"/>
      <c r="G8" s="264">
        <v>51</v>
      </c>
      <c r="H8" s="269">
        <v>20</v>
      </c>
      <c r="I8" s="251">
        <v>1</v>
      </c>
      <c r="J8" s="270">
        <f t="shared" si="8"/>
        <v>77</v>
      </c>
      <c r="K8" s="253">
        <f t="shared" si="0"/>
        <v>40</v>
      </c>
      <c r="L8" s="254">
        <f t="shared" si="1"/>
        <v>91</v>
      </c>
      <c r="M8" s="254">
        <f t="shared" si="2"/>
        <v>112</v>
      </c>
      <c r="N8" s="254">
        <f t="shared" si="3"/>
        <v>126</v>
      </c>
      <c r="O8" s="254">
        <f t="shared" si="4"/>
        <v>140</v>
      </c>
      <c r="P8" s="253">
        <f t="shared" si="5"/>
        <v>140</v>
      </c>
      <c r="Q8" s="255">
        <f t="shared" si="6"/>
        <v>700</v>
      </c>
      <c r="R8" s="137">
        <v>435</v>
      </c>
      <c r="S8" s="130">
        <v>233</v>
      </c>
      <c r="T8" s="256">
        <v>32</v>
      </c>
      <c r="U8" s="257"/>
      <c r="V8" s="258">
        <v>20</v>
      </c>
      <c r="W8" s="259">
        <v>5</v>
      </c>
      <c r="X8" s="260">
        <v>40</v>
      </c>
      <c r="Y8" s="267">
        <f t="shared" si="7"/>
        <v>5.7142857142857144</v>
      </c>
    </row>
    <row r="9" spans="1:27">
      <c r="A9" s="262" t="s">
        <v>40</v>
      </c>
      <c r="B9" s="251">
        <v>1</v>
      </c>
      <c r="C9" s="264">
        <v>1</v>
      </c>
      <c r="D9" s="264">
        <v>29</v>
      </c>
      <c r="E9" s="264">
        <v>28</v>
      </c>
      <c r="F9" s="264"/>
      <c r="G9" s="264">
        <v>186</v>
      </c>
      <c r="H9" s="269">
        <v>53</v>
      </c>
      <c r="I9" s="251"/>
      <c r="J9" s="270">
        <f t="shared" si="8"/>
        <v>216</v>
      </c>
      <c r="K9" s="253">
        <f t="shared" si="0"/>
        <v>82</v>
      </c>
      <c r="L9" s="254">
        <f t="shared" si="1"/>
        <v>37.31</v>
      </c>
      <c r="M9" s="254">
        <f t="shared" si="2"/>
        <v>45.92</v>
      </c>
      <c r="N9" s="254">
        <f t="shared" si="3"/>
        <v>51.660000000000004</v>
      </c>
      <c r="O9" s="254">
        <f t="shared" si="4"/>
        <v>57.400000000000006</v>
      </c>
      <c r="P9" s="253">
        <f t="shared" si="5"/>
        <v>57.400000000000006</v>
      </c>
      <c r="Q9" s="255">
        <f t="shared" si="6"/>
        <v>287</v>
      </c>
      <c r="R9" s="137">
        <v>223</v>
      </c>
      <c r="S9" s="137">
        <v>55</v>
      </c>
      <c r="T9" s="256">
        <v>9</v>
      </c>
      <c r="U9" s="257"/>
      <c r="V9" s="258">
        <v>30</v>
      </c>
      <c r="W9" s="259">
        <v>5</v>
      </c>
      <c r="X9" s="260">
        <v>86</v>
      </c>
      <c r="Y9" s="268">
        <f t="shared" si="7"/>
        <v>29.965156794425084</v>
      </c>
    </row>
    <row r="10" spans="1:27">
      <c r="A10" s="262" t="s">
        <v>43</v>
      </c>
      <c r="B10" s="249">
        <v>2</v>
      </c>
      <c r="C10" s="263">
        <v>2</v>
      </c>
      <c r="D10" s="251">
        <v>7</v>
      </c>
      <c r="E10" s="264">
        <v>7</v>
      </c>
      <c r="F10" s="264"/>
      <c r="G10" s="264">
        <v>21</v>
      </c>
      <c r="H10" s="269">
        <v>17</v>
      </c>
      <c r="I10" s="251"/>
      <c r="J10" s="270">
        <f t="shared" si="8"/>
        <v>30</v>
      </c>
      <c r="K10" s="253">
        <f t="shared" si="0"/>
        <v>26</v>
      </c>
      <c r="L10" s="254">
        <f t="shared" si="1"/>
        <v>25.61</v>
      </c>
      <c r="M10" s="254">
        <f t="shared" si="2"/>
        <v>31.52</v>
      </c>
      <c r="N10" s="254">
        <f t="shared" si="3"/>
        <v>35.46</v>
      </c>
      <c r="O10" s="254">
        <f t="shared" si="4"/>
        <v>39.4</v>
      </c>
      <c r="P10" s="253">
        <f t="shared" si="5"/>
        <v>39.4</v>
      </c>
      <c r="Q10" s="255">
        <f t="shared" si="6"/>
        <v>197</v>
      </c>
      <c r="R10" s="129">
        <v>149</v>
      </c>
      <c r="S10" s="138">
        <v>39</v>
      </c>
      <c r="T10" s="256">
        <v>9</v>
      </c>
      <c r="U10" s="257"/>
      <c r="V10" s="258">
        <v>9</v>
      </c>
      <c r="W10" s="259">
        <v>5</v>
      </c>
      <c r="X10" s="260">
        <v>26</v>
      </c>
      <c r="Y10" s="267">
        <f t="shared" si="7"/>
        <v>13.197969543147209</v>
      </c>
    </row>
    <row r="11" spans="1:27">
      <c r="A11" s="271" t="s">
        <v>46</v>
      </c>
      <c r="B11" s="249">
        <v>5</v>
      </c>
      <c r="C11" s="263">
        <v>4</v>
      </c>
      <c r="D11" s="251">
        <v>47</v>
      </c>
      <c r="E11" s="264">
        <v>47</v>
      </c>
      <c r="F11" s="264"/>
      <c r="G11" s="264">
        <v>291</v>
      </c>
      <c r="H11" s="269">
        <v>246</v>
      </c>
      <c r="I11" s="251">
        <v>3</v>
      </c>
      <c r="J11" s="270">
        <f>D11+B11+G11</f>
        <v>343</v>
      </c>
      <c r="K11" s="253">
        <f t="shared" si="0"/>
        <v>297</v>
      </c>
      <c r="L11" s="254">
        <f t="shared" si="1"/>
        <v>197.86</v>
      </c>
      <c r="M11" s="254">
        <f t="shared" si="2"/>
        <v>243.52</v>
      </c>
      <c r="N11" s="254">
        <f t="shared" si="3"/>
        <v>273.96000000000004</v>
      </c>
      <c r="O11" s="254">
        <f t="shared" si="4"/>
        <v>304.40000000000003</v>
      </c>
      <c r="P11" s="253">
        <f t="shared" si="5"/>
        <v>304.40000000000003</v>
      </c>
      <c r="Q11" s="255">
        <f t="shared" si="6"/>
        <v>1522</v>
      </c>
      <c r="R11" s="137">
        <v>726</v>
      </c>
      <c r="S11" s="130">
        <v>746</v>
      </c>
      <c r="T11" s="256">
        <v>50</v>
      </c>
      <c r="U11" s="257"/>
      <c r="V11" s="258">
        <v>51</v>
      </c>
      <c r="W11" s="259">
        <v>5</v>
      </c>
      <c r="X11" s="260">
        <v>322</v>
      </c>
      <c r="Y11" s="267">
        <f t="shared" si="7"/>
        <v>21.156373193166885</v>
      </c>
      <c r="Z11" s="272"/>
      <c r="AA11" s="272"/>
    </row>
    <row r="12" spans="1:27">
      <c r="A12" s="271" t="s">
        <v>48</v>
      </c>
      <c r="B12" s="249">
        <v>1</v>
      </c>
      <c r="C12" s="249">
        <v>1</v>
      </c>
      <c r="D12" s="251">
        <v>8</v>
      </c>
      <c r="E12" s="251">
        <v>8</v>
      </c>
      <c r="F12" s="264"/>
      <c r="G12" s="251">
        <v>43</v>
      </c>
      <c r="H12" s="269">
        <v>38</v>
      </c>
      <c r="I12" s="251"/>
      <c r="J12" s="270">
        <f t="shared" si="8"/>
        <v>52</v>
      </c>
      <c r="K12" s="253">
        <f t="shared" si="0"/>
        <v>47</v>
      </c>
      <c r="L12" s="254">
        <f t="shared" si="1"/>
        <v>37.18</v>
      </c>
      <c r="M12" s="254">
        <f t="shared" si="2"/>
        <v>45.76</v>
      </c>
      <c r="N12" s="254">
        <f t="shared" si="3"/>
        <v>51.48</v>
      </c>
      <c r="O12" s="254">
        <f t="shared" si="4"/>
        <v>57.199999999999996</v>
      </c>
      <c r="P12" s="253">
        <f t="shared" si="5"/>
        <v>57.199999999999996</v>
      </c>
      <c r="Q12" s="255">
        <f t="shared" si="6"/>
        <v>286</v>
      </c>
      <c r="R12" s="137">
        <v>140</v>
      </c>
      <c r="S12" s="138">
        <v>134</v>
      </c>
      <c r="T12" s="256">
        <v>12</v>
      </c>
      <c r="U12" s="257"/>
      <c r="V12" s="258">
        <v>9</v>
      </c>
      <c r="W12" s="259">
        <v>5</v>
      </c>
      <c r="X12" s="260">
        <v>49</v>
      </c>
      <c r="Y12" s="267">
        <f t="shared" si="7"/>
        <v>17.132867132867133</v>
      </c>
      <c r="Z12" s="272"/>
      <c r="AA12" s="272"/>
    </row>
    <row r="13" spans="1:27">
      <c r="A13" s="271" t="s">
        <v>51</v>
      </c>
      <c r="B13" s="249">
        <v>3</v>
      </c>
      <c r="C13" s="263">
        <v>3</v>
      </c>
      <c r="D13" s="251">
        <v>16</v>
      </c>
      <c r="E13" s="264">
        <v>11</v>
      </c>
      <c r="F13" s="251">
        <v>3</v>
      </c>
      <c r="G13" s="251">
        <v>41</v>
      </c>
      <c r="H13" s="269">
        <v>22</v>
      </c>
      <c r="I13" s="251"/>
      <c r="J13" s="270">
        <f t="shared" si="8"/>
        <v>60</v>
      </c>
      <c r="K13" s="253">
        <f t="shared" si="0"/>
        <v>36</v>
      </c>
      <c r="L13" s="254">
        <f t="shared" si="1"/>
        <v>34.840000000000003</v>
      </c>
      <c r="M13" s="254">
        <f t="shared" si="2"/>
        <v>42.88</v>
      </c>
      <c r="N13" s="254">
        <f t="shared" si="3"/>
        <v>48.24</v>
      </c>
      <c r="O13" s="254">
        <f t="shared" si="4"/>
        <v>53.6</v>
      </c>
      <c r="P13" s="253">
        <f t="shared" si="5"/>
        <v>53.6</v>
      </c>
      <c r="Q13" s="255">
        <f t="shared" si="6"/>
        <v>268</v>
      </c>
      <c r="R13" s="137">
        <v>131</v>
      </c>
      <c r="S13" s="138">
        <v>125</v>
      </c>
      <c r="T13" s="256">
        <v>12</v>
      </c>
      <c r="U13" s="257"/>
      <c r="V13" s="258">
        <v>14</v>
      </c>
      <c r="W13" s="259">
        <v>5</v>
      </c>
      <c r="X13" s="260">
        <v>37</v>
      </c>
      <c r="Y13" s="267">
        <f t="shared" si="7"/>
        <v>13.805970149253731</v>
      </c>
      <c r="Z13" s="272"/>
      <c r="AA13" s="272"/>
    </row>
    <row r="14" spans="1:27">
      <c r="A14" s="271" t="s">
        <v>54</v>
      </c>
      <c r="B14" s="249">
        <v>3</v>
      </c>
      <c r="C14" s="249">
        <v>2</v>
      </c>
      <c r="D14" s="264">
        <v>25</v>
      </c>
      <c r="E14" s="264">
        <v>21</v>
      </c>
      <c r="F14" s="251">
        <v>1</v>
      </c>
      <c r="G14" s="251">
        <v>90</v>
      </c>
      <c r="H14" s="269">
        <v>25</v>
      </c>
      <c r="I14" s="251">
        <v>3</v>
      </c>
      <c r="J14" s="270">
        <f t="shared" si="8"/>
        <v>118</v>
      </c>
      <c r="K14" s="253">
        <f t="shared" si="0"/>
        <v>48</v>
      </c>
      <c r="L14" s="254">
        <f t="shared" si="1"/>
        <v>55.25</v>
      </c>
      <c r="M14" s="254">
        <f t="shared" si="2"/>
        <v>68</v>
      </c>
      <c r="N14" s="254">
        <f t="shared" si="3"/>
        <v>76.5</v>
      </c>
      <c r="O14" s="254">
        <f t="shared" si="4"/>
        <v>85</v>
      </c>
      <c r="P14" s="253">
        <f t="shared" si="5"/>
        <v>85</v>
      </c>
      <c r="Q14" s="255">
        <f t="shared" si="6"/>
        <v>425</v>
      </c>
      <c r="R14" s="129">
        <v>215</v>
      </c>
      <c r="S14" s="130">
        <v>195</v>
      </c>
      <c r="T14" s="256">
        <v>15</v>
      </c>
      <c r="U14" s="257"/>
      <c r="V14" s="258">
        <v>23</v>
      </c>
      <c r="W14" s="259">
        <v>5</v>
      </c>
      <c r="X14" s="260">
        <v>49</v>
      </c>
      <c r="Y14" s="267">
        <f t="shared" si="7"/>
        <v>11.529411764705882</v>
      </c>
      <c r="Z14" s="272"/>
      <c r="AA14" s="272"/>
    </row>
    <row r="15" spans="1:27">
      <c r="A15" s="271" t="s">
        <v>56</v>
      </c>
      <c r="B15" s="249">
        <v>2</v>
      </c>
      <c r="C15" s="263">
        <v>2</v>
      </c>
      <c r="D15" s="264">
        <v>22</v>
      </c>
      <c r="E15" s="264">
        <v>17</v>
      </c>
      <c r="F15" s="264"/>
      <c r="G15" s="251">
        <v>110</v>
      </c>
      <c r="H15" s="273">
        <v>56</v>
      </c>
      <c r="I15" s="251"/>
      <c r="J15" s="270">
        <f t="shared" si="8"/>
        <v>134</v>
      </c>
      <c r="K15" s="253">
        <f t="shared" si="0"/>
        <v>75</v>
      </c>
      <c r="L15" s="254">
        <f t="shared" si="1"/>
        <v>37.18</v>
      </c>
      <c r="M15" s="254">
        <f t="shared" si="2"/>
        <v>45.76</v>
      </c>
      <c r="N15" s="254">
        <f t="shared" si="3"/>
        <v>51.48</v>
      </c>
      <c r="O15" s="254">
        <f t="shared" si="4"/>
        <v>57.199999999999996</v>
      </c>
      <c r="P15" s="253">
        <f t="shared" si="5"/>
        <v>57.199999999999996</v>
      </c>
      <c r="Q15" s="255">
        <f t="shared" si="6"/>
        <v>286</v>
      </c>
      <c r="R15" s="137">
        <v>153</v>
      </c>
      <c r="S15" s="138">
        <v>123</v>
      </c>
      <c r="T15" s="256">
        <v>10</v>
      </c>
      <c r="U15" s="257"/>
      <c r="V15" s="258">
        <v>19</v>
      </c>
      <c r="W15" s="259">
        <v>5</v>
      </c>
      <c r="X15" s="260">
        <v>75</v>
      </c>
      <c r="Y15" s="268">
        <f t="shared" si="7"/>
        <v>26.223776223776223</v>
      </c>
      <c r="Z15" s="272"/>
      <c r="AA15" s="272"/>
    </row>
    <row r="16" spans="1:27">
      <c r="A16" s="271" t="s">
        <v>59</v>
      </c>
      <c r="B16" s="249">
        <v>3</v>
      </c>
      <c r="C16" s="263">
        <v>3</v>
      </c>
      <c r="D16" s="251">
        <v>45</v>
      </c>
      <c r="E16" s="264">
        <v>43</v>
      </c>
      <c r="F16" s="264"/>
      <c r="G16" s="251">
        <v>275</v>
      </c>
      <c r="H16" s="269">
        <v>206</v>
      </c>
      <c r="I16" s="251">
        <v>10</v>
      </c>
      <c r="J16" s="270">
        <f t="shared" si="8"/>
        <v>323</v>
      </c>
      <c r="K16" s="253">
        <f t="shared" si="0"/>
        <v>252</v>
      </c>
      <c r="L16" s="254">
        <f t="shared" si="1"/>
        <v>177.71</v>
      </c>
      <c r="M16" s="254">
        <f t="shared" si="2"/>
        <v>218.72</v>
      </c>
      <c r="N16" s="254">
        <f t="shared" si="3"/>
        <v>246.06</v>
      </c>
      <c r="O16" s="254">
        <f t="shared" si="4"/>
        <v>273.39999999999998</v>
      </c>
      <c r="P16" s="253">
        <f t="shared" si="5"/>
        <v>273.39999999999998</v>
      </c>
      <c r="Q16" s="255">
        <f t="shared" si="6"/>
        <v>1367</v>
      </c>
      <c r="R16" s="137">
        <v>601</v>
      </c>
      <c r="S16" s="130">
        <v>702</v>
      </c>
      <c r="T16" s="256">
        <v>64</v>
      </c>
      <c r="U16" s="257"/>
      <c r="V16" s="258">
        <v>46</v>
      </c>
      <c r="W16" s="259">
        <v>5</v>
      </c>
      <c r="X16" s="260">
        <v>264</v>
      </c>
      <c r="Y16" s="267">
        <f t="shared" si="7"/>
        <v>19.312362838332113</v>
      </c>
      <c r="Z16" s="272"/>
      <c r="AA16" s="272"/>
    </row>
    <row r="17" spans="1:27">
      <c r="A17" s="271" t="s">
        <v>62</v>
      </c>
      <c r="B17" s="249">
        <v>5</v>
      </c>
      <c r="C17" s="263">
        <v>5</v>
      </c>
      <c r="D17" s="251">
        <v>42</v>
      </c>
      <c r="E17" s="264">
        <v>39</v>
      </c>
      <c r="F17" s="264"/>
      <c r="G17" s="264">
        <v>234</v>
      </c>
      <c r="H17" s="269">
        <v>172</v>
      </c>
      <c r="I17" s="251">
        <v>15</v>
      </c>
      <c r="J17" s="270">
        <f t="shared" si="8"/>
        <v>281</v>
      </c>
      <c r="K17" s="253">
        <f t="shared" si="0"/>
        <v>216</v>
      </c>
      <c r="L17" s="254">
        <f t="shared" si="1"/>
        <v>133.51</v>
      </c>
      <c r="M17" s="254">
        <f t="shared" si="2"/>
        <v>164.32</v>
      </c>
      <c r="N17" s="254">
        <f t="shared" si="3"/>
        <v>184.85999999999999</v>
      </c>
      <c r="O17" s="254">
        <f t="shared" si="4"/>
        <v>205.39999999999998</v>
      </c>
      <c r="P17" s="253">
        <f t="shared" si="5"/>
        <v>205.39999999999998</v>
      </c>
      <c r="Q17" s="255">
        <f t="shared" si="6"/>
        <v>1027</v>
      </c>
      <c r="R17" s="137">
        <v>467</v>
      </c>
      <c r="S17" s="138">
        <v>489</v>
      </c>
      <c r="T17" s="256">
        <v>71</v>
      </c>
      <c r="U17" s="257"/>
      <c r="V17" s="258">
        <v>44</v>
      </c>
      <c r="W17" s="259">
        <v>5</v>
      </c>
      <c r="X17" s="260">
        <v>223</v>
      </c>
      <c r="Y17" s="268">
        <f t="shared" si="7"/>
        <v>21.713729308666018</v>
      </c>
      <c r="Z17" s="272"/>
      <c r="AA17" s="272"/>
    </row>
    <row r="18" spans="1:27">
      <c r="A18" s="271" t="s">
        <v>65</v>
      </c>
      <c r="B18" s="249">
        <v>2</v>
      </c>
      <c r="C18" s="263">
        <v>2</v>
      </c>
      <c r="D18" s="264">
        <v>98</v>
      </c>
      <c r="E18" s="264">
        <v>41</v>
      </c>
      <c r="F18" s="264">
        <v>1</v>
      </c>
      <c r="G18" s="264">
        <v>292</v>
      </c>
      <c r="H18" s="274">
        <v>174</v>
      </c>
      <c r="I18" s="251">
        <v>16</v>
      </c>
      <c r="J18" s="270">
        <f t="shared" si="8"/>
        <v>392</v>
      </c>
      <c r="K18" s="253">
        <f t="shared" si="0"/>
        <v>217</v>
      </c>
      <c r="L18" s="254">
        <f t="shared" si="1"/>
        <v>162.11000000000001</v>
      </c>
      <c r="M18" s="254">
        <f t="shared" si="2"/>
        <v>199.52</v>
      </c>
      <c r="N18" s="254">
        <f t="shared" si="3"/>
        <v>224.46</v>
      </c>
      <c r="O18" s="254">
        <f t="shared" si="4"/>
        <v>249.4</v>
      </c>
      <c r="P18" s="253">
        <f t="shared" si="5"/>
        <v>249.4</v>
      </c>
      <c r="Q18" s="255">
        <f t="shared" si="6"/>
        <v>1247</v>
      </c>
      <c r="R18" s="129">
        <v>631</v>
      </c>
      <c r="S18" s="130">
        <v>553</v>
      </c>
      <c r="T18" s="256">
        <v>63</v>
      </c>
      <c r="U18" s="257"/>
      <c r="V18" s="258">
        <v>45</v>
      </c>
      <c r="W18" s="259">
        <v>5</v>
      </c>
      <c r="X18" s="260">
        <v>248</v>
      </c>
      <c r="Y18" s="267">
        <f>X18/Q18*100</f>
        <v>19.887730553327987</v>
      </c>
      <c r="Z18" s="272"/>
      <c r="AA18" s="272"/>
    </row>
    <row r="19" spans="1:27">
      <c r="A19" s="275" t="s">
        <v>68</v>
      </c>
      <c r="B19" s="263">
        <v>15</v>
      </c>
      <c r="C19" s="263">
        <v>15</v>
      </c>
      <c r="D19" s="264">
        <v>541</v>
      </c>
      <c r="E19" s="264">
        <v>452</v>
      </c>
      <c r="F19" s="264">
        <v>9</v>
      </c>
      <c r="G19" s="264">
        <v>4913</v>
      </c>
      <c r="H19" s="276">
        <v>1573</v>
      </c>
      <c r="I19" s="264">
        <v>288</v>
      </c>
      <c r="J19" s="270">
        <f>D19+B19+G19</f>
        <v>5469</v>
      </c>
      <c r="K19" s="253">
        <f>C19+E19+H19</f>
        <v>2040</v>
      </c>
      <c r="L19" s="254">
        <f t="shared" si="1"/>
        <v>1656.5900000000001</v>
      </c>
      <c r="M19" s="254">
        <f t="shared" si="2"/>
        <v>2038.88</v>
      </c>
      <c r="N19" s="254">
        <f t="shared" si="3"/>
        <v>2293.7400000000002</v>
      </c>
      <c r="O19" s="254">
        <f t="shared" si="4"/>
        <v>2548.6000000000004</v>
      </c>
      <c r="P19" s="253">
        <f t="shared" si="5"/>
        <v>2548.6000000000004</v>
      </c>
      <c r="Q19" s="255">
        <f t="shared" si="6"/>
        <v>12743</v>
      </c>
      <c r="R19" s="137">
        <v>7600</v>
      </c>
      <c r="S19" s="130">
        <v>4726</v>
      </c>
      <c r="T19" s="256">
        <v>417</v>
      </c>
      <c r="U19" s="257"/>
      <c r="V19" s="258">
        <v>467</v>
      </c>
      <c r="W19" s="259">
        <v>5</v>
      </c>
      <c r="X19" s="277">
        <v>2502</v>
      </c>
      <c r="Y19" s="267">
        <f t="shared" si="7"/>
        <v>19.634309032409949</v>
      </c>
      <c r="Z19" s="272" t="s">
        <v>321</v>
      </c>
      <c r="AA19" s="272"/>
    </row>
    <row r="20" spans="1:27">
      <c r="A20" s="271" t="s">
        <v>71</v>
      </c>
      <c r="B20" s="249">
        <v>1</v>
      </c>
      <c r="C20" s="249">
        <v>1</v>
      </c>
      <c r="D20" s="251">
        <v>11</v>
      </c>
      <c r="E20" s="264">
        <v>11</v>
      </c>
      <c r="F20" s="264"/>
      <c r="G20" s="251">
        <v>163</v>
      </c>
      <c r="H20" s="273">
        <v>108</v>
      </c>
      <c r="I20" s="251">
        <v>3</v>
      </c>
      <c r="J20" s="270">
        <f t="shared" si="8"/>
        <v>175</v>
      </c>
      <c r="K20" s="253">
        <f>SUM(C20,E20,H20)</f>
        <v>120</v>
      </c>
      <c r="L20" s="254">
        <f t="shared" si="1"/>
        <v>112.97</v>
      </c>
      <c r="M20" s="254">
        <f t="shared" si="2"/>
        <v>139.04</v>
      </c>
      <c r="N20" s="254">
        <f t="shared" si="3"/>
        <v>156.41999999999999</v>
      </c>
      <c r="O20" s="254">
        <f t="shared" si="4"/>
        <v>173.79999999999998</v>
      </c>
      <c r="P20" s="253">
        <f t="shared" si="5"/>
        <v>173.79999999999998</v>
      </c>
      <c r="Q20" s="255">
        <f t="shared" si="6"/>
        <v>869</v>
      </c>
      <c r="R20" s="137">
        <v>474</v>
      </c>
      <c r="S20" s="130">
        <v>374</v>
      </c>
      <c r="T20" s="256">
        <v>21</v>
      </c>
      <c r="U20" s="257"/>
      <c r="V20" s="258">
        <v>12</v>
      </c>
      <c r="W20" s="259">
        <v>5</v>
      </c>
      <c r="X20" s="260">
        <v>125</v>
      </c>
      <c r="Y20" s="267">
        <f t="shared" si="7"/>
        <v>14.384349827387801</v>
      </c>
      <c r="Z20" s="272"/>
      <c r="AA20" s="272"/>
    </row>
    <row r="21" spans="1:27">
      <c r="A21" s="262" t="s">
        <v>74</v>
      </c>
      <c r="B21" s="249">
        <v>4</v>
      </c>
      <c r="C21" s="263">
        <v>3</v>
      </c>
      <c r="D21" s="251">
        <v>38</v>
      </c>
      <c r="E21" s="264">
        <v>38</v>
      </c>
      <c r="F21" s="264"/>
      <c r="G21" s="251">
        <v>218</v>
      </c>
      <c r="H21" s="273">
        <v>212</v>
      </c>
      <c r="I21" s="251">
        <v>4</v>
      </c>
      <c r="J21" s="270">
        <f t="shared" si="8"/>
        <v>260</v>
      </c>
      <c r="K21" s="253">
        <f t="shared" si="0"/>
        <v>253</v>
      </c>
      <c r="L21" s="254">
        <f t="shared" si="1"/>
        <v>161.59</v>
      </c>
      <c r="M21" s="254">
        <f t="shared" si="2"/>
        <v>198.88</v>
      </c>
      <c r="N21" s="254">
        <f t="shared" si="3"/>
        <v>223.74</v>
      </c>
      <c r="O21" s="254">
        <f t="shared" si="4"/>
        <v>248.6</v>
      </c>
      <c r="P21" s="253">
        <f t="shared" si="5"/>
        <v>248.6</v>
      </c>
      <c r="Q21" s="255">
        <f t="shared" si="6"/>
        <v>1243</v>
      </c>
      <c r="R21" s="129">
        <v>586</v>
      </c>
      <c r="S21" s="138">
        <v>590</v>
      </c>
      <c r="T21" s="256">
        <v>67</v>
      </c>
      <c r="U21" s="257"/>
      <c r="V21" s="258">
        <v>41</v>
      </c>
      <c r="W21" s="259">
        <v>5</v>
      </c>
      <c r="X21" s="260">
        <v>253</v>
      </c>
      <c r="Y21" s="268">
        <f t="shared" si="7"/>
        <v>20.353982300884958</v>
      </c>
      <c r="Z21" s="272"/>
      <c r="AA21" s="272"/>
    </row>
    <row r="22" spans="1:27">
      <c r="A22" s="262" t="s">
        <v>76</v>
      </c>
      <c r="B22" s="249">
        <v>2</v>
      </c>
      <c r="C22" s="263">
        <v>2</v>
      </c>
      <c r="D22" s="251">
        <v>35</v>
      </c>
      <c r="E22" s="264">
        <v>34</v>
      </c>
      <c r="F22" s="264"/>
      <c r="G22" s="264">
        <v>142</v>
      </c>
      <c r="H22" s="269">
        <v>77</v>
      </c>
      <c r="I22" s="251">
        <v>1</v>
      </c>
      <c r="J22" s="270">
        <f t="shared" ref="J22:J23" si="9">D22+B22+G22</f>
        <v>179</v>
      </c>
      <c r="K22" s="253">
        <f t="shared" si="0"/>
        <v>113</v>
      </c>
      <c r="L22" s="254">
        <f t="shared" si="1"/>
        <v>94.77</v>
      </c>
      <c r="M22" s="254">
        <f t="shared" si="2"/>
        <v>116.64</v>
      </c>
      <c r="N22" s="254">
        <f t="shared" si="3"/>
        <v>131.22</v>
      </c>
      <c r="O22" s="254">
        <f t="shared" si="4"/>
        <v>145.80000000000001</v>
      </c>
      <c r="P22" s="253">
        <f t="shared" si="5"/>
        <v>145.80000000000001</v>
      </c>
      <c r="Q22" s="255">
        <f t="shared" si="6"/>
        <v>729</v>
      </c>
      <c r="R22" s="137">
        <v>372</v>
      </c>
      <c r="S22" s="130">
        <v>326</v>
      </c>
      <c r="T22" s="256">
        <v>31</v>
      </c>
      <c r="U22" s="257"/>
      <c r="V22" s="258">
        <v>36</v>
      </c>
      <c r="W22" s="259">
        <v>5</v>
      </c>
      <c r="X22" s="260">
        <v>133</v>
      </c>
      <c r="Y22" s="267">
        <f t="shared" si="7"/>
        <v>18.244170096021946</v>
      </c>
      <c r="Z22" s="272"/>
      <c r="AA22" s="272"/>
    </row>
    <row r="23" spans="1:27">
      <c r="A23" s="262" t="s">
        <v>79</v>
      </c>
      <c r="B23" s="249">
        <v>2</v>
      </c>
      <c r="C23" s="263">
        <v>1</v>
      </c>
      <c r="D23" s="251">
        <v>98</v>
      </c>
      <c r="E23" s="251">
        <v>92</v>
      </c>
      <c r="F23" s="264">
        <v>1</v>
      </c>
      <c r="G23" s="251">
        <v>674</v>
      </c>
      <c r="H23" s="269">
        <v>527</v>
      </c>
      <c r="I23" s="251">
        <v>5</v>
      </c>
      <c r="J23" s="270">
        <f t="shared" si="9"/>
        <v>774</v>
      </c>
      <c r="K23" s="253">
        <f>SUM(C23,E23,H23)</f>
        <v>620</v>
      </c>
      <c r="L23" s="254">
        <f t="shared" si="1"/>
        <v>452.92000000000007</v>
      </c>
      <c r="M23" s="254">
        <f t="shared" si="2"/>
        <v>557.44000000000005</v>
      </c>
      <c r="N23" s="254">
        <f t="shared" si="3"/>
        <v>627.12000000000012</v>
      </c>
      <c r="O23" s="254">
        <f t="shared" si="4"/>
        <v>696.80000000000007</v>
      </c>
      <c r="P23" s="253">
        <f t="shared" si="5"/>
        <v>696.80000000000007</v>
      </c>
      <c r="Q23" s="255">
        <f t="shared" si="6"/>
        <v>3484</v>
      </c>
      <c r="R23" s="137">
        <v>1832</v>
      </c>
      <c r="S23" s="130">
        <v>1372</v>
      </c>
      <c r="T23" s="256">
        <v>280</v>
      </c>
      <c r="U23" s="257"/>
      <c r="V23" s="258">
        <v>93</v>
      </c>
      <c r="W23" s="259">
        <v>5</v>
      </c>
      <c r="X23" s="260">
        <v>620</v>
      </c>
      <c r="Y23" s="267">
        <f t="shared" si="7"/>
        <v>17.795637198622273</v>
      </c>
      <c r="Z23" s="272"/>
      <c r="AA23" s="272"/>
    </row>
    <row r="24" spans="1:27">
      <c r="A24" s="262" t="s">
        <v>81</v>
      </c>
      <c r="B24" s="249">
        <v>2</v>
      </c>
      <c r="C24" s="263">
        <v>2</v>
      </c>
      <c r="D24" s="251">
        <v>30</v>
      </c>
      <c r="E24" s="251">
        <v>27</v>
      </c>
      <c r="F24" s="264">
        <v>1</v>
      </c>
      <c r="G24" s="264">
        <v>535</v>
      </c>
      <c r="H24" s="276">
        <v>394</v>
      </c>
      <c r="I24" s="251">
        <v>67</v>
      </c>
      <c r="J24" s="270">
        <f t="shared" si="8"/>
        <v>567</v>
      </c>
      <c r="K24" s="253">
        <f t="shared" si="0"/>
        <v>423</v>
      </c>
      <c r="L24" s="254">
        <f t="shared" si="1"/>
        <v>84.759999999999991</v>
      </c>
      <c r="M24" s="254">
        <f t="shared" si="2"/>
        <v>104.32</v>
      </c>
      <c r="N24" s="254">
        <f t="shared" si="3"/>
        <v>117.35999999999999</v>
      </c>
      <c r="O24" s="254">
        <f t="shared" si="4"/>
        <v>130.39999999999998</v>
      </c>
      <c r="P24" s="253">
        <f t="shared" si="5"/>
        <v>130.39999999999998</v>
      </c>
      <c r="Q24" s="255">
        <f t="shared" si="6"/>
        <v>652</v>
      </c>
      <c r="R24" s="129">
        <v>321</v>
      </c>
      <c r="S24" s="130">
        <v>301</v>
      </c>
      <c r="T24" s="256">
        <v>30</v>
      </c>
      <c r="U24" s="257"/>
      <c r="V24" s="258">
        <v>29</v>
      </c>
      <c r="W24" s="259">
        <v>5</v>
      </c>
      <c r="X24" s="260">
        <v>423</v>
      </c>
      <c r="Y24" s="268">
        <f t="shared" si="7"/>
        <v>64.877300613496942</v>
      </c>
      <c r="Z24" s="272"/>
      <c r="AA24" s="272"/>
    </row>
    <row r="25" spans="1:27">
      <c r="A25" s="262" t="s">
        <v>84</v>
      </c>
      <c r="B25" s="249">
        <v>1</v>
      </c>
      <c r="C25" s="263">
        <v>1</v>
      </c>
      <c r="D25" s="263">
        <v>20</v>
      </c>
      <c r="E25" s="263">
        <v>19</v>
      </c>
      <c r="F25" s="264"/>
      <c r="G25" s="264">
        <v>194</v>
      </c>
      <c r="H25" s="269">
        <v>127</v>
      </c>
      <c r="I25" s="251">
        <v>29</v>
      </c>
      <c r="J25" s="270">
        <f t="shared" si="8"/>
        <v>215</v>
      </c>
      <c r="K25" s="253">
        <f t="shared" si="0"/>
        <v>147</v>
      </c>
      <c r="L25" s="254">
        <f t="shared" si="1"/>
        <v>89.44</v>
      </c>
      <c r="M25" s="254">
        <f t="shared" si="2"/>
        <v>110.08</v>
      </c>
      <c r="N25" s="254">
        <f t="shared" si="3"/>
        <v>123.84</v>
      </c>
      <c r="O25" s="254">
        <f t="shared" si="4"/>
        <v>137.6</v>
      </c>
      <c r="P25" s="253">
        <f t="shared" si="5"/>
        <v>137.6</v>
      </c>
      <c r="Q25" s="255">
        <f t="shared" si="6"/>
        <v>688</v>
      </c>
      <c r="R25" s="137">
        <v>331</v>
      </c>
      <c r="S25" s="130">
        <v>317</v>
      </c>
      <c r="T25" s="256">
        <v>40</v>
      </c>
      <c r="U25" s="257"/>
      <c r="V25" s="258">
        <v>20</v>
      </c>
      <c r="W25" s="259">
        <v>5</v>
      </c>
      <c r="X25" s="260">
        <v>152</v>
      </c>
      <c r="Y25" s="268">
        <f t="shared" si="7"/>
        <v>22.093023255813954</v>
      </c>
      <c r="Z25" s="272"/>
      <c r="AA25" s="272"/>
    </row>
    <row r="26" spans="1:27">
      <c r="A26" s="262" t="s">
        <v>87</v>
      </c>
      <c r="B26" s="249">
        <v>1</v>
      </c>
      <c r="C26" s="263">
        <v>1</v>
      </c>
      <c r="D26" s="251">
        <v>12</v>
      </c>
      <c r="E26" s="264">
        <v>14</v>
      </c>
      <c r="F26" s="264"/>
      <c r="G26" s="264">
        <v>101</v>
      </c>
      <c r="H26" s="273">
        <v>82</v>
      </c>
      <c r="I26" s="251">
        <v>4</v>
      </c>
      <c r="J26" s="270">
        <f t="shared" si="8"/>
        <v>114</v>
      </c>
      <c r="K26" s="253">
        <f t="shared" si="0"/>
        <v>97</v>
      </c>
      <c r="L26" s="254">
        <f t="shared" si="1"/>
        <v>38.090000000000003</v>
      </c>
      <c r="M26" s="254">
        <f t="shared" si="2"/>
        <v>46.88</v>
      </c>
      <c r="N26" s="254">
        <f t="shared" si="3"/>
        <v>52.74</v>
      </c>
      <c r="O26" s="254">
        <f t="shared" si="4"/>
        <v>58.6</v>
      </c>
      <c r="P26" s="253">
        <f t="shared" si="5"/>
        <v>58.6</v>
      </c>
      <c r="Q26" s="255">
        <f t="shared" si="6"/>
        <v>293</v>
      </c>
      <c r="R26" s="129">
        <v>201</v>
      </c>
      <c r="S26" s="130">
        <v>80</v>
      </c>
      <c r="T26" s="256">
        <v>12</v>
      </c>
      <c r="U26" s="257"/>
      <c r="V26" s="258">
        <v>15</v>
      </c>
      <c r="W26" s="259">
        <v>5</v>
      </c>
      <c r="X26" s="260">
        <v>99</v>
      </c>
      <c r="Y26" s="268">
        <f t="shared" si="7"/>
        <v>33.788395904436861</v>
      </c>
      <c r="Z26" s="272"/>
      <c r="AA26" s="272"/>
    </row>
    <row r="27" spans="1:27">
      <c r="A27" s="271" t="s">
        <v>90</v>
      </c>
      <c r="B27" s="249">
        <v>5</v>
      </c>
      <c r="C27" s="263">
        <v>3</v>
      </c>
      <c r="D27" s="264">
        <v>40</v>
      </c>
      <c r="E27" s="264">
        <v>31</v>
      </c>
      <c r="F27" s="264"/>
      <c r="G27" s="251">
        <v>163</v>
      </c>
      <c r="H27" s="269">
        <v>75</v>
      </c>
      <c r="I27" s="264">
        <v>2</v>
      </c>
      <c r="J27" s="270">
        <f t="shared" si="8"/>
        <v>208</v>
      </c>
      <c r="K27" s="253">
        <f t="shared" si="0"/>
        <v>109</v>
      </c>
      <c r="L27" s="254">
        <f t="shared" si="1"/>
        <v>93.47</v>
      </c>
      <c r="M27" s="254">
        <f t="shared" si="2"/>
        <v>115.04</v>
      </c>
      <c r="N27" s="254">
        <f t="shared" si="3"/>
        <v>129.42000000000002</v>
      </c>
      <c r="O27" s="254">
        <f t="shared" si="4"/>
        <v>143.80000000000001</v>
      </c>
      <c r="P27" s="253">
        <f t="shared" si="5"/>
        <v>143.80000000000001</v>
      </c>
      <c r="Q27" s="255">
        <f t="shared" si="6"/>
        <v>719</v>
      </c>
      <c r="R27" s="137">
        <v>528</v>
      </c>
      <c r="S27" s="138">
        <v>191</v>
      </c>
      <c r="T27" s="256">
        <v>0</v>
      </c>
      <c r="U27" s="257"/>
      <c r="V27" s="258">
        <v>34</v>
      </c>
      <c r="W27" s="259">
        <v>5</v>
      </c>
      <c r="X27" s="260">
        <v>109</v>
      </c>
      <c r="Y27" s="267">
        <f t="shared" si="7"/>
        <v>15.159944367176633</v>
      </c>
      <c r="Z27" s="272"/>
      <c r="AA27" s="272"/>
    </row>
    <row r="28" spans="1:27">
      <c r="A28" s="278" t="s">
        <v>92</v>
      </c>
      <c r="B28" s="249">
        <v>6</v>
      </c>
      <c r="C28" s="263">
        <v>5</v>
      </c>
      <c r="D28" s="251">
        <v>30</v>
      </c>
      <c r="E28" s="264">
        <v>24</v>
      </c>
      <c r="F28" s="264">
        <v>1</v>
      </c>
      <c r="G28" s="251">
        <v>466</v>
      </c>
      <c r="H28" s="269">
        <v>275</v>
      </c>
      <c r="I28" s="251">
        <v>85</v>
      </c>
      <c r="J28" s="270">
        <f t="shared" si="8"/>
        <v>502</v>
      </c>
      <c r="K28" s="253">
        <f t="shared" si="0"/>
        <v>304</v>
      </c>
      <c r="L28" s="254">
        <f t="shared" si="1"/>
        <v>80.73</v>
      </c>
      <c r="M28" s="254">
        <f t="shared" si="2"/>
        <v>99.36</v>
      </c>
      <c r="N28" s="254">
        <f t="shared" si="3"/>
        <v>111.78</v>
      </c>
      <c r="O28" s="254">
        <f t="shared" si="4"/>
        <v>124.2</v>
      </c>
      <c r="P28" s="253">
        <f t="shared" si="5"/>
        <v>124.2</v>
      </c>
      <c r="Q28" s="255">
        <f t="shared" si="6"/>
        <v>621</v>
      </c>
      <c r="R28" s="137">
        <v>465</v>
      </c>
      <c r="S28" s="138">
        <v>149</v>
      </c>
      <c r="T28" s="256">
        <v>7</v>
      </c>
      <c r="U28" s="257"/>
      <c r="V28" s="258">
        <v>29</v>
      </c>
      <c r="W28" s="259">
        <v>5</v>
      </c>
      <c r="X28" s="260">
        <v>319</v>
      </c>
      <c r="Y28" s="268">
        <f t="shared" si="7"/>
        <v>51.368760064412236</v>
      </c>
      <c r="Z28" s="272"/>
      <c r="AA28" s="272"/>
    </row>
    <row r="29" spans="1:27">
      <c r="A29" s="271" t="s">
        <v>95</v>
      </c>
      <c r="B29" s="249">
        <v>2</v>
      </c>
      <c r="C29" s="263">
        <v>2</v>
      </c>
      <c r="D29" s="251">
        <v>34</v>
      </c>
      <c r="E29" s="264">
        <v>26</v>
      </c>
      <c r="F29" s="264">
        <v>2</v>
      </c>
      <c r="G29" s="251">
        <v>95</v>
      </c>
      <c r="H29" s="269">
        <v>30</v>
      </c>
      <c r="I29" s="264">
        <v>5</v>
      </c>
      <c r="J29" s="270">
        <f t="shared" si="8"/>
        <v>131</v>
      </c>
      <c r="K29" s="253">
        <f t="shared" si="0"/>
        <v>58</v>
      </c>
      <c r="L29" s="254">
        <f t="shared" si="1"/>
        <v>72.02</v>
      </c>
      <c r="M29" s="254">
        <f t="shared" si="2"/>
        <v>88.64</v>
      </c>
      <c r="N29" s="254">
        <f t="shared" si="3"/>
        <v>99.72</v>
      </c>
      <c r="O29" s="254">
        <f t="shared" si="4"/>
        <v>110.8</v>
      </c>
      <c r="P29" s="253">
        <f t="shared" si="5"/>
        <v>110.8</v>
      </c>
      <c r="Q29" s="255">
        <f t="shared" si="6"/>
        <v>554</v>
      </c>
      <c r="R29" s="129">
        <v>384</v>
      </c>
      <c r="S29" s="130">
        <v>123</v>
      </c>
      <c r="T29" s="256">
        <v>47</v>
      </c>
      <c r="U29" s="257"/>
      <c r="V29" s="258">
        <v>28</v>
      </c>
      <c r="W29" s="259">
        <v>5</v>
      </c>
      <c r="X29" s="260">
        <v>85</v>
      </c>
      <c r="Y29" s="267">
        <f t="shared" si="7"/>
        <v>15.342960288808664</v>
      </c>
      <c r="Z29" s="272"/>
      <c r="AA29" s="272"/>
    </row>
    <row r="30" spans="1:27">
      <c r="A30" s="271" t="s">
        <v>97</v>
      </c>
      <c r="B30" s="249">
        <v>2</v>
      </c>
      <c r="C30" s="263">
        <v>2</v>
      </c>
      <c r="D30" s="251">
        <v>18</v>
      </c>
      <c r="E30" s="264">
        <v>15</v>
      </c>
      <c r="F30" s="264">
        <v>1</v>
      </c>
      <c r="G30" s="251">
        <v>230</v>
      </c>
      <c r="H30" s="269">
        <v>125</v>
      </c>
      <c r="I30" s="251"/>
      <c r="J30" s="270">
        <f t="shared" si="8"/>
        <v>250</v>
      </c>
      <c r="K30" s="253">
        <f t="shared" si="0"/>
        <v>142</v>
      </c>
      <c r="L30" s="254">
        <f t="shared" si="1"/>
        <v>42.9</v>
      </c>
      <c r="M30" s="254">
        <f t="shared" si="2"/>
        <v>52.8</v>
      </c>
      <c r="N30" s="254">
        <f t="shared" si="3"/>
        <v>59.4</v>
      </c>
      <c r="O30" s="254">
        <f t="shared" si="4"/>
        <v>66</v>
      </c>
      <c r="P30" s="253">
        <f t="shared" si="5"/>
        <v>66</v>
      </c>
      <c r="Q30" s="255">
        <f t="shared" si="6"/>
        <v>330</v>
      </c>
      <c r="R30" s="137">
        <v>251</v>
      </c>
      <c r="S30" s="138">
        <v>56</v>
      </c>
      <c r="T30" s="256">
        <v>23</v>
      </c>
      <c r="U30" s="257"/>
      <c r="V30" s="258">
        <v>17</v>
      </c>
      <c r="W30" s="259">
        <v>5</v>
      </c>
      <c r="X30" s="260">
        <v>142</v>
      </c>
      <c r="Y30" s="268">
        <f t="shared" si="7"/>
        <v>43.030303030303031</v>
      </c>
      <c r="Z30" s="272"/>
      <c r="AA30" s="272"/>
    </row>
    <row r="31" spans="1:27">
      <c r="A31" s="271" t="s">
        <v>99</v>
      </c>
      <c r="B31" s="249">
        <v>4</v>
      </c>
      <c r="C31" s="263">
        <v>4</v>
      </c>
      <c r="D31" s="251">
        <v>19</v>
      </c>
      <c r="E31" s="264">
        <v>18</v>
      </c>
      <c r="F31" s="264"/>
      <c r="G31" s="251">
        <v>81</v>
      </c>
      <c r="H31" s="269">
        <v>35</v>
      </c>
      <c r="I31" s="251">
        <v>1</v>
      </c>
      <c r="J31" s="270">
        <f t="shared" si="8"/>
        <v>104</v>
      </c>
      <c r="K31" s="253">
        <f t="shared" si="0"/>
        <v>57</v>
      </c>
      <c r="L31" s="254">
        <f t="shared" si="1"/>
        <v>50.699999999999996</v>
      </c>
      <c r="M31" s="254">
        <f t="shared" si="2"/>
        <v>62.4</v>
      </c>
      <c r="N31" s="254">
        <f t="shared" si="3"/>
        <v>70.2</v>
      </c>
      <c r="O31" s="254">
        <f t="shared" si="4"/>
        <v>78</v>
      </c>
      <c r="P31" s="253">
        <f t="shared" si="5"/>
        <v>78</v>
      </c>
      <c r="Q31" s="255">
        <f t="shared" si="6"/>
        <v>390</v>
      </c>
      <c r="R31" s="137">
        <v>301</v>
      </c>
      <c r="S31" s="138">
        <v>84</v>
      </c>
      <c r="T31" s="256">
        <v>5</v>
      </c>
      <c r="U31" s="257"/>
      <c r="V31" s="258">
        <v>22</v>
      </c>
      <c r="W31" s="259">
        <v>5</v>
      </c>
      <c r="X31" s="260">
        <v>57</v>
      </c>
      <c r="Y31" s="267">
        <f t="shared" si="7"/>
        <v>14.615384615384617</v>
      </c>
      <c r="Z31" s="272"/>
      <c r="AA31" s="272"/>
    </row>
    <row r="32" spans="1:27">
      <c r="A32" s="271" t="s">
        <v>102</v>
      </c>
      <c r="B32" s="249">
        <v>3</v>
      </c>
      <c r="C32" s="263">
        <v>3</v>
      </c>
      <c r="D32" s="251">
        <v>33</v>
      </c>
      <c r="E32" s="264">
        <v>26</v>
      </c>
      <c r="F32" s="264">
        <v>3</v>
      </c>
      <c r="G32" s="251">
        <v>223</v>
      </c>
      <c r="H32" s="251">
        <v>131</v>
      </c>
      <c r="I32" s="265">
        <v>13</v>
      </c>
      <c r="J32" s="252">
        <f t="shared" si="8"/>
        <v>259</v>
      </c>
      <c r="K32" s="253">
        <f t="shared" si="0"/>
        <v>160</v>
      </c>
      <c r="L32" s="254">
        <f t="shared" si="1"/>
        <v>50.96</v>
      </c>
      <c r="M32" s="254">
        <f t="shared" si="2"/>
        <v>62.72</v>
      </c>
      <c r="N32" s="254">
        <f t="shared" si="3"/>
        <v>70.56</v>
      </c>
      <c r="O32" s="254">
        <f t="shared" si="4"/>
        <v>78.400000000000006</v>
      </c>
      <c r="P32" s="253">
        <f t="shared" si="5"/>
        <v>78.400000000000006</v>
      </c>
      <c r="Q32" s="255">
        <f t="shared" si="6"/>
        <v>392</v>
      </c>
      <c r="R32" s="137">
        <v>298</v>
      </c>
      <c r="S32" s="138">
        <v>88</v>
      </c>
      <c r="T32" s="256">
        <v>6</v>
      </c>
      <c r="U32" s="257"/>
      <c r="V32" s="258">
        <v>32</v>
      </c>
      <c r="W32" s="259">
        <v>5</v>
      </c>
      <c r="X32" s="260">
        <v>172</v>
      </c>
      <c r="Y32" s="268">
        <f t="shared" si="7"/>
        <v>43.877551020408163</v>
      </c>
      <c r="Z32" s="272"/>
      <c r="AA32" s="272"/>
    </row>
    <row r="33" spans="1:27">
      <c r="A33" s="271" t="s">
        <v>104</v>
      </c>
      <c r="B33" s="249">
        <v>3</v>
      </c>
      <c r="C33" s="263">
        <v>3</v>
      </c>
      <c r="D33" s="251">
        <v>23</v>
      </c>
      <c r="E33" s="264">
        <v>19</v>
      </c>
      <c r="F33" s="264"/>
      <c r="G33" s="264">
        <v>69</v>
      </c>
      <c r="H33" s="251">
        <v>34</v>
      </c>
      <c r="I33" s="265">
        <v>7</v>
      </c>
      <c r="J33" s="252">
        <f t="shared" si="8"/>
        <v>95</v>
      </c>
      <c r="K33" s="253">
        <f>SUM(C33,E33,H33)</f>
        <v>56</v>
      </c>
      <c r="L33" s="254">
        <f t="shared" si="1"/>
        <v>31.85</v>
      </c>
      <c r="M33" s="254">
        <f t="shared" si="2"/>
        <v>39.200000000000003</v>
      </c>
      <c r="N33" s="254">
        <f t="shared" si="3"/>
        <v>44.1</v>
      </c>
      <c r="O33" s="254">
        <f t="shared" si="4"/>
        <v>49</v>
      </c>
      <c r="P33" s="253">
        <f t="shared" si="5"/>
        <v>49</v>
      </c>
      <c r="Q33" s="255">
        <f t="shared" si="6"/>
        <v>245</v>
      </c>
      <c r="R33" s="137">
        <v>181</v>
      </c>
      <c r="S33" s="138">
        <v>54</v>
      </c>
      <c r="T33" s="256">
        <v>10</v>
      </c>
      <c r="U33" s="257"/>
      <c r="V33" s="258">
        <v>22</v>
      </c>
      <c r="W33" s="259">
        <v>5</v>
      </c>
      <c r="X33" s="260">
        <v>57</v>
      </c>
      <c r="Y33" s="268">
        <f t="shared" si="7"/>
        <v>23.26530612244898</v>
      </c>
      <c r="Z33" s="272"/>
      <c r="AA33" s="272"/>
    </row>
    <row r="34" spans="1:27">
      <c r="A34" s="271" t="s">
        <v>107</v>
      </c>
      <c r="B34" s="249">
        <v>1</v>
      </c>
      <c r="C34" s="263">
        <v>1</v>
      </c>
      <c r="D34" s="264">
        <v>27</v>
      </c>
      <c r="E34" s="264">
        <v>14</v>
      </c>
      <c r="F34" s="264"/>
      <c r="G34" s="264">
        <v>256</v>
      </c>
      <c r="H34" s="251">
        <v>89</v>
      </c>
      <c r="I34" s="265">
        <v>7</v>
      </c>
      <c r="J34" s="252">
        <f t="shared" si="8"/>
        <v>284</v>
      </c>
      <c r="K34" s="253">
        <f t="shared" si="0"/>
        <v>104</v>
      </c>
      <c r="L34" s="254">
        <f t="shared" si="1"/>
        <v>62.79</v>
      </c>
      <c r="M34" s="254">
        <f t="shared" si="2"/>
        <v>77.28</v>
      </c>
      <c r="N34" s="254">
        <f t="shared" si="3"/>
        <v>86.94</v>
      </c>
      <c r="O34" s="254">
        <f t="shared" si="4"/>
        <v>96.6</v>
      </c>
      <c r="P34" s="253">
        <f t="shared" si="5"/>
        <v>96.6</v>
      </c>
      <c r="Q34" s="255">
        <f t="shared" si="6"/>
        <v>483</v>
      </c>
      <c r="R34" s="137">
        <v>344</v>
      </c>
      <c r="S34" s="138">
        <v>127</v>
      </c>
      <c r="T34" s="256">
        <v>12</v>
      </c>
      <c r="U34" s="257"/>
      <c r="V34" s="258">
        <v>16</v>
      </c>
      <c r="W34" s="259">
        <v>5</v>
      </c>
      <c r="X34" s="260">
        <v>108</v>
      </c>
      <c r="Y34" s="268">
        <f t="shared" si="7"/>
        <v>22.36024844720497</v>
      </c>
      <c r="Z34" s="272"/>
      <c r="AA34" s="272"/>
    </row>
    <row r="35" spans="1:27">
      <c r="A35" s="271" t="s">
        <v>110</v>
      </c>
      <c r="B35" s="249">
        <v>2</v>
      </c>
      <c r="C35" s="249">
        <v>2</v>
      </c>
      <c r="D35" s="251">
        <v>24</v>
      </c>
      <c r="E35" s="264">
        <v>16</v>
      </c>
      <c r="F35" s="264"/>
      <c r="G35" s="264">
        <v>57</v>
      </c>
      <c r="H35" s="251">
        <v>17</v>
      </c>
      <c r="I35" s="265">
        <v>9</v>
      </c>
      <c r="J35" s="252">
        <f t="shared" si="8"/>
        <v>83</v>
      </c>
      <c r="K35" s="253">
        <f t="shared" si="0"/>
        <v>35</v>
      </c>
      <c r="L35" s="254">
        <f t="shared" si="1"/>
        <v>54.21</v>
      </c>
      <c r="M35" s="254">
        <f t="shared" si="2"/>
        <v>66.72</v>
      </c>
      <c r="N35" s="254">
        <f t="shared" si="3"/>
        <v>75.06</v>
      </c>
      <c r="O35" s="254">
        <f t="shared" si="4"/>
        <v>83.4</v>
      </c>
      <c r="P35" s="253">
        <f t="shared" si="5"/>
        <v>83.4</v>
      </c>
      <c r="Q35" s="255">
        <f t="shared" si="6"/>
        <v>417</v>
      </c>
      <c r="R35" s="129">
        <v>309</v>
      </c>
      <c r="S35" s="130">
        <v>80</v>
      </c>
      <c r="T35" s="256">
        <v>28</v>
      </c>
      <c r="U35" s="257"/>
      <c r="V35" s="258">
        <v>18</v>
      </c>
      <c r="W35" s="259">
        <v>5</v>
      </c>
      <c r="X35" s="260">
        <v>35</v>
      </c>
      <c r="Y35" s="267">
        <f t="shared" si="7"/>
        <v>8.393285371702639</v>
      </c>
      <c r="Z35" s="272"/>
      <c r="AA35" s="272"/>
    </row>
    <row r="36" spans="1:27">
      <c r="A36" s="271" t="s">
        <v>113</v>
      </c>
      <c r="B36" s="249">
        <v>2</v>
      </c>
      <c r="C36" s="263">
        <v>2</v>
      </c>
      <c r="D36" s="251">
        <v>11</v>
      </c>
      <c r="E36" s="264">
        <v>10</v>
      </c>
      <c r="F36" s="264"/>
      <c r="G36" s="251">
        <v>72</v>
      </c>
      <c r="H36" s="251">
        <v>44</v>
      </c>
      <c r="I36" s="265">
        <v>4</v>
      </c>
      <c r="J36" s="252">
        <f t="shared" si="8"/>
        <v>85</v>
      </c>
      <c r="K36" s="253">
        <f t="shared" si="0"/>
        <v>56</v>
      </c>
      <c r="L36" s="254">
        <f t="shared" si="1"/>
        <v>57.98</v>
      </c>
      <c r="M36" s="254">
        <f t="shared" si="2"/>
        <v>71.36</v>
      </c>
      <c r="N36" s="254">
        <f t="shared" si="3"/>
        <v>80.28</v>
      </c>
      <c r="O36" s="254">
        <f t="shared" si="4"/>
        <v>89.2</v>
      </c>
      <c r="P36" s="253">
        <f t="shared" si="5"/>
        <v>89.2</v>
      </c>
      <c r="Q36" s="255">
        <f t="shared" si="6"/>
        <v>446</v>
      </c>
      <c r="R36" s="137">
        <v>223</v>
      </c>
      <c r="S36" s="138">
        <v>167</v>
      </c>
      <c r="T36" s="256">
        <v>56</v>
      </c>
      <c r="U36" s="257"/>
      <c r="V36" s="258">
        <v>13</v>
      </c>
      <c r="W36" s="259">
        <v>5</v>
      </c>
      <c r="X36" s="260">
        <v>57</v>
      </c>
      <c r="Y36" s="267">
        <f t="shared" si="7"/>
        <v>12.780269058295964</v>
      </c>
      <c r="Z36" s="272"/>
      <c r="AA36" s="272"/>
    </row>
    <row r="37" spans="1:27">
      <c r="A37" s="271" t="s">
        <v>115</v>
      </c>
      <c r="B37" s="249">
        <v>1</v>
      </c>
      <c r="C37" s="263">
        <v>1</v>
      </c>
      <c r="D37" s="251">
        <v>9</v>
      </c>
      <c r="E37" s="264">
        <v>2</v>
      </c>
      <c r="F37" s="264"/>
      <c r="G37" s="264">
        <v>4</v>
      </c>
      <c r="H37" s="251"/>
      <c r="I37" s="265"/>
      <c r="J37" s="252">
        <f t="shared" si="8"/>
        <v>14</v>
      </c>
      <c r="K37" s="253">
        <f t="shared" si="0"/>
        <v>3</v>
      </c>
      <c r="L37" s="254">
        <f t="shared" si="1"/>
        <v>29.25</v>
      </c>
      <c r="M37" s="254">
        <f t="shared" si="2"/>
        <v>36</v>
      </c>
      <c r="N37" s="254">
        <f t="shared" si="3"/>
        <v>40.5</v>
      </c>
      <c r="O37" s="254">
        <f t="shared" si="4"/>
        <v>45</v>
      </c>
      <c r="P37" s="253">
        <f t="shared" si="5"/>
        <v>45</v>
      </c>
      <c r="Q37" s="255">
        <f t="shared" si="6"/>
        <v>225</v>
      </c>
      <c r="R37" s="137">
        <v>178</v>
      </c>
      <c r="S37" s="138">
        <v>47</v>
      </c>
      <c r="T37" s="256">
        <v>0</v>
      </c>
      <c r="U37" s="257"/>
      <c r="V37" s="258">
        <v>3</v>
      </c>
      <c r="W37" s="259">
        <v>5</v>
      </c>
      <c r="X37" s="260">
        <v>3</v>
      </c>
      <c r="Y37" s="267">
        <f t="shared" si="7"/>
        <v>1.3333333333333335</v>
      </c>
      <c r="Z37" s="272"/>
      <c r="AA37" s="272"/>
    </row>
    <row r="38" spans="1:27">
      <c r="A38" s="271" t="s">
        <v>116</v>
      </c>
      <c r="B38" s="263">
        <v>1</v>
      </c>
      <c r="C38" s="263">
        <v>1</v>
      </c>
      <c r="D38" s="264">
        <v>28</v>
      </c>
      <c r="E38" s="264">
        <v>28</v>
      </c>
      <c r="F38" s="264"/>
      <c r="G38" s="264">
        <v>16</v>
      </c>
      <c r="H38" s="251">
        <v>16</v>
      </c>
      <c r="I38" s="265"/>
      <c r="J38" s="252">
        <f t="shared" si="8"/>
        <v>45</v>
      </c>
      <c r="K38" s="253">
        <f t="shared" si="0"/>
        <v>45</v>
      </c>
      <c r="L38" s="254">
        <f t="shared" si="1"/>
        <v>43.16</v>
      </c>
      <c r="M38" s="254">
        <f t="shared" si="2"/>
        <v>53.12</v>
      </c>
      <c r="N38" s="254">
        <f t="shared" si="3"/>
        <v>59.76</v>
      </c>
      <c r="O38" s="254">
        <f t="shared" si="4"/>
        <v>66.399999999999991</v>
      </c>
      <c r="P38" s="253">
        <f t="shared" si="5"/>
        <v>66.399999999999991</v>
      </c>
      <c r="Q38" s="255">
        <f t="shared" si="6"/>
        <v>332</v>
      </c>
      <c r="R38" s="129">
        <v>247</v>
      </c>
      <c r="S38" s="130">
        <v>72</v>
      </c>
      <c r="T38" s="279">
        <v>13</v>
      </c>
      <c r="U38" s="280"/>
      <c r="V38" s="258">
        <v>29</v>
      </c>
      <c r="W38" s="259">
        <v>5</v>
      </c>
      <c r="X38" s="260">
        <v>50</v>
      </c>
      <c r="Y38" s="267">
        <f t="shared" si="7"/>
        <v>15.060240963855422</v>
      </c>
      <c r="Z38" s="272"/>
      <c r="AA38" s="272"/>
    </row>
    <row r="39" spans="1:27">
      <c r="A39" s="271" t="s">
        <v>119</v>
      </c>
      <c r="B39" s="249">
        <v>3</v>
      </c>
      <c r="C39" s="263">
        <v>2</v>
      </c>
      <c r="D39" s="251">
        <v>35</v>
      </c>
      <c r="E39" s="264">
        <v>32</v>
      </c>
      <c r="F39" s="264"/>
      <c r="G39" s="264">
        <v>223</v>
      </c>
      <c r="H39" s="251">
        <v>100</v>
      </c>
      <c r="I39" s="265">
        <v>9</v>
      </c>
      <c r="J39" s="252">
        <f t="shared" si="8"/>
        <v>261</v>
      </c>
      <c r="K39" s="253">
        <f t="shared" si="0"/>
        <v>134</v>
      </c>
      <c r="L39" s="254">
        <f t="shared" si="1"/>
        <v>121.67999999999999</v>
      </c>
      <c r="M39" s="254">
        <f t="shared" si="2"/>
        <v>149.76</v>
      </c>
      <c r="N39" s="254">
        <f t="shared" si="3"/>
        <v>168.48</v>
      </c>
      <c r="O39" s="254">
        <f t="shared" si="4"/>
        <v>187.2</v>
      </c>
      <c r="P39" s="253">
        <f t="shared" si="5"/>
        <v>187.2</v>
      </c>
      <c r="Q39" s="255">
        <f t="shared" si="6"/>
        <v>936</v>
      </c>
      <c r="R39" s="137">
        <v>604</v>
      </c>
      <c r="S39" s="138">
        <v>289</v>
      </c>
      <c r="T39" s="256">
        <v>43</v>
      </c>
      <c r="U39" s="257"/>
      <c r="V39" s="258">
        <v>34</v>
      </c>
      <c r="W39" s="259">
        <v>5</v>
      </c>
      <c r="X39" s="260">
        <v>140</v>
      </c>
      <c r="Y39" s="267">
        <f t="shared" si="7"/>
        <v>14.957264957264957</v>
      </c>
      <c r="Z39" s="272"/>
      <c r="AA39" s="272"/>
    </row>
    <row r="40" spans="1:27">
      <c r="A40" s="271" t="s">
        <v>121</v>
      </c>
      <c r="B40" s="249">
        <v>3</v>
      </c>
      <c r="C40" s="263">
        <v>3</v>
      </c>
      <c r="D40" s="264">
        <v>17</v>
      </c>
      <c r="E40" s="264">
        <v>15</v>
      </c>
      <c r="F40" s="264"/>
      <c r="G40" s="264">
        <v>122</v>
      </c>
      <c r="H40" s="251">
        <v>58</v>
      </c>
      <c r="I40" s="265">
        <v>6</v>
      </c>
      <c r="J40" s="252">
        <f t="shared" si="8"/>
        <v>142</v>
      </c>
      <c r="K40" s="253">
        <f t="shared" si="0"/>
        <v>76</v>
      </c>
      <c r="L40" s="254">
        <f t="shared" si="1"/>
        <v>35.620000000000005</v>
      </c>
      <c r="M40" s="254">
        <f t="shared" si="2"/>
        <v>43.84</v>
      </c>
      <c r="N40" s="254">
        <f t="shared" si="3"/>
        <v>49.320000000000007</v>
      </c>
      <c r="O40" s="254">
        <f t="shared" si="4"/>
        <v>54.800000000000004</v>
      </c>
      <c r="P40" s="253">
        <f t="shared" si="5"/>
        <v>54.800000000000004</v>
      </c>
      <c r="Q40" s="255">
        <f t="shared" si="6"/>
        <v>274</v>
      </c>
      <c r="R40" s="137">
        <v>201</v>
      </c>
      <c r="S40" s="138">
        <v>66</v>
      </c>
      <c r="T40" s="256">
        <v>7</v>
      </c>
      <c r="U40" s="257"/>
      <c r="V40" s="258">
        <v>18</v>
      </c>
      <c r="W40" s="259">
        <v>5</v>
      </c>
      <c r="X40" s="260">
        <v>78</v>
      </c>
      <c r="Y40" s="268">
        <f t="shared" si="7"/>
        <v>28.467153284671532</v>
      </c>
      <c r="Z40" s="272"/>
      <c r="AA40" s="272"/>
    </row>
    <row r="41" spans="1:27">
      <c r="A41" s="271" t="s">
        <v>123</v>
      </c>
      <c r="B41" s="249">
        <v>1</v>
      </c>
      <c r="C41" s="263">
        <v>1</v>
      </c>
      <c r="D41" s="251">
        <v>24</v>
      </c>
      <c r="E41" s="251">
        <v>22</v>
      </c>
      <c r="F41" s="264"/>
      <c r="G41" s="251">
        <v>99</v>
      </c>
      <c r="H41" s="251">
        <v>81</v>
      </c>
      <c r="I41" s="265"/>
      <c r="J41" s="252">
        <f t="shared" si="8"/>
        <v>124</v>
      </c>
      <c r="K41" s="253">
        <f t="shared" si="0"/>
        <v>104</v>
      </c>
      <c r="L41" s="254">
        <f t="shared" si="1"/>
        <v>79.95</v>
      </c>
      <c r="M41" s="254">
        <f t="shared" si="2"/>
        <v>98.4</v>
      </c>
      <c r="N41" s="254">
        <f t="shared" si="3"/>
        <v>110.7</v>
      </c>
      <c r="O41" s="254">
        <f t="shared" si="4"/>
        <v>123</v>
      </c>
      <c r="P41" s="253">
        <f t="shared" si="5"/>
        <v>123</v>
      </c>
      <c r="Q41" s="255">
        <f t="shared" si="6"/>
        <v>615</v>
      </c>
      <c r="R41" s="129">
        <v>452</v>
      </c>
      <c r="S41" s="138">
        <v>147</v>
      </c>
      <c r="T41" s="256">
        <v>16</v>
      </c>
      <c r="U41" s="257"/>
      <c r="V41" s="258">
        <v>23</v>
      </c>
      <c r="W41" s="259">
        <v>5</v>
      </c>
      <c r="X41" s="260">
        <v>112</v>
      </c>
      <c r="Y41" s="267">
        <f>X41/Q41*100</f>
        <v>18.211382113821138</v>
      </c>
      <c r="Z41" s="272"/>
      <c r="AA41" s="272"/>
    </row>
    <row r="42" spans="1:27">
      <c r="A42" s="271" t="s">
        <v>126</v>
      </c>
      <c r="B42" s="249">
        <v>1</v>
      </c>
      <c r="C42" s="249">
        <v>1</v>
      </c>
      <c r="D42" s="251">
        <v>16</v>
      </c>
      <c r="E42" s="264">
        <v>15</v>
      </c>
      <c r="F42" s="264"/>
      <c r="G42" s="264">
        <v>80</v>
      </c>
      <c r="H42" s="251">
        <v>77</v>
      </c>
      <c r="I42" s="265"/>
      <c r="J42" s="252">
        <f t="shared" si="8"/>
        <v>97</v>
      </c>
      <c r="K42" s="253">
        <f t="shared" si="0"/>
        <v>93</v>
      </c>
      <c r="L42" s="254">
        <f t="shared" si="1"/>
        <v>35.1</v>
      </c>
      <c r="M42" s="254">
        <f t="shared" si="2"/>
        <v>43.2</v>
      </c>
      <c r="N42" s="254">
        <f t="shared" si="3"/>
        <v>48.6</v>
      </c>
      <c r="O42" s="254">
        <f t="shared" si="4"/>
        <v>54</v>
      </c>
      <c r="P42" s="253">
        <f t="shared" si="5"/>
        <v>54</v>
      </c>
      <c r="Q42" s="255">
        <f t="shared" si="6"/>
        <v>270</v>
      </c>
      <c r="R42" s="137">
        <v>169</v>
      </c>
      <c r="S42" s="130">
        <v>94</v>
      </c>
      <c r="T42" s="256">
        <v>7</v>
      </c>
      <c r="U42" s="257"/>
      <c r="V42" s="258">
        <v>16</v>
      </c>
      <c r="W42" s="259">
        <v>5</v>
      </c>
      <c r="X42" s="260">
        <v>95</v>
      </c>
      <c r="Y42" s="268">
        <f t="shared" si="7"/>
        <v>35.185185185185183</v>
      </c>
      <c r="Z42" s="272"/>
      <c r="AA42" s="272"/>
    </row>
    <row r="43" spans="1:27">
      <c r="A43" s="271" t="s">
        <v>128</v>
      </c>
      <c r="B43" s="249">
        <v>4</v>
      </c>
      <c r="C43" s="263">
        <v>4</v>
      </c>
      <c r="D43" s="251">
        <v>62</v>
      </c>
      <c r="E43" s="264">
        <v>58</v>
      </c>
      <c r="F43" s="264"/>
      <c r="G43" s="251">
        <v>210</v>
      </c>
      <c r="H43" s="251">
        <v>189</v>
      </c>
      <c r="I43" s="265">
        <v>2</v>
      </c>
      <c r="J43" s="252">
        <f t="shared" si="8"/>
        <v>276</v>
      </c>
      <c r="K43" s="253">
        <f t="shared" si="0"/>
        <v>251</v>
      </c>
      <c r="L43" s="254">
        <f t="shared" si="1"/>
        <v>57.98</v>
      </c>
      <c r="M43" s="254">
        <f t="shared" si="2"/>
        <v>71.36</v>
      </c>
      <c r="N43" s="254">
        <f t="shared" si="3"/>
        <v>80.28</v>
      </c>
      <c r="O43" s="254">
        <f t="shared" si="4"/>
        <v>89.2</v>
      </c>
      <c r="P43" s="253">
        <f t="shared" si="5"/>
        <v>89.2</v>
      </c>
      <c r="Q43" s="255">
        <f t="shared" si="6"/>
        <v>446</v>
      </c>
      <c r="R43" s="137">
        <v>300</v>
      </c>
      <c r="S43" s="138">
        <v>136</v>
      </c>
      <c r="T43" s="256">
        <v>10</v>
      </c>
      <c r="U43" s="257"/>
      <c r="V43" s="258">
        <v>62</v>
      </c>
      <c r="W43" s="259">
        <v>5</v>
      </c>
      <c r="X43" s="260">
        <v>251</v>
      </c>
      <c r="Y43" s="268">
        <f t="shared" si="7"/>
        <v>56.278026905829591</v>
      </c>
      <c r="Z43" s="272"/>
      <c r="AA43" s="272"/>
    </row>
    <row r="44" spans="1:27">
      <c r="A44" s="271" t="s">
        <v>130</v>
      </c>
      <c r="B44" s="249">
        <v>2</v>
      </c>
      <c r="C44" s="263">
        <v>2</v>
      </c>
      <c r="D44" s="251">
        <v>22</v>
      </c>
      <c r="E44" s="264">
        <v>21</v>
      </c>
      <c r="F44" s="264"/>
      <c r="G44" s="264">
        <v>131</v>
      </c>
      <c r="H44" s="251">
        <v>53</v>
      </c>
      <c r="I44" s="265">
        <v>3</v>
      </c>
      <c r="J44" s="252">
        <f t="shared" si="8"/>
        <v>155</v>
      </c>
      <c r="K44" s="253">
        <f t="shared" si="0"/>
        <v>76</v>
      </c>
      <c r="L44" s="254">
        <f t="shared" si="1"/>
        <v>59.930000000000007</v>
      </c>
      <c r="M44" s="254">
        <f t="shared" si="2"/>
        <v>73.760000000000005</v>
      </c>
      <c r="N44" s="254">
        <f t="shared" si="3"/>
        <v>82.98</v>
      </c>
      <c r="O44" s="254">
        <f t="shared" si="4"/>
        <v>92.2</v>
      </c>
      <c r="P44" s="253">
        <f t="shared" si="5"/>
        <v>92.2</v>
      </c>
      <c r="Q44" s="255">
        <f t="shared" si="6"/>
        <v>461</v>
      </c>
      <c r="R44" s="129">
        <v>331</v>
      </c>
      <c r="S44" s="138">
        <v>118</v>
      </c>
      <c r="T44" s="256">
        <v>12</v>
      </c>
      <c r="U44" s="257"/>
      <c r="V44" s="258">
        <v>23</v>
      </c>
      <c r="W44" s="259">
        <v>5</v>
      </c>
      <c r="X44" s="260">
        <v>79</v>
      </c>
      <c r="Y44" s="267">
        <f t="shared" si="7"/>
        <v>17.136659436008678</v>
      </c>
      <c r="Z44" s="272"/>
      <c r="AA44" s="272"/>
    </row>
    <row r="45" spans="1:27">
      <c r="A45" s="271" t="s">
        <v>132</v>
      </c>
      <c r="B45" s="249">
        <v>3</v>
      </c>
      <c r="C45" s="263">
        <v>3</v>
      </c>
      <c r="D45" s="251">
        <v>14</v>
      </c>
      <c r="E45" s="264">
        <v>11</v>
      </c>
      <c r="F45" s="264"/>
      <c r="G45" s="251">
        <v>39</v>
      </c>
      <c r="H45" s="251">
        <v>35</v>
      </c>
      <c r="I45" s="265">
        <v>3</v>
      </c>
      <c r="J45" s="252">
        <f t="shared" si="8"/>
        <v>56</v>
      </c>
      <c r="K45" s="253">
        <f t="shared" si="0"/>
        <v>49</v>
      </c>
      <c r="L45" s="254">
        <f t="shared" si="1"/>
        <v>43.03</v>
      </c>
      <c r="M45" s="254">
        <f t="shared" si="2"/>
        <v>52.96</v>
      </c>
      <c r="N45" s="254">
        <f t="shared" si="3"/>
        <v>59.58</v>
      </c>
      <c r="O45" s="254">
        <f t="shared" si="4"/>
        <v>66.2</v>
      </c>
      <c r="P45" s="253">
        <f t="shared" si="5"/>
        <v>66.2</v>
      </c>
      <c r="Q45" s="255">
        <f t="shared" si="6"/>
        <v>331</v>
      </c>
      <c r="R45" s="137">
        <v>247</v>
      </c>
      <c r="S45" s="138">
        <v>80</v>
      </c>
      <c r="T45" s="256">
        <v>4</v>
      </c>
      <c r="U45" s="257"/>
      <c r="V45" s="258">
        <v>14</v>
      </c>
      <c r="W45" s="259">
        <v>5</v>
      </c>
      <c r="X45" s="260">
        <v>49</v>
      </c>
      <c r="Y45" s="267">
        <f t="shared" si="7"/>
        <v>14.803625377643503</v>
      </c>
      <c r="Z45" s="272"/>
      <c r="AA45" s="272"/>
    </row>
    <row r="46" spans="1:27">
      <c r="A46" s="271" t="s">
        <v>135</v>
      </c>
      <c r="B46" s="249">
        <v>2</v>
      </c>
      <c r="C46" s="263">
        <v>2</v>
      </c>
      <c r="D46" s="251">
        <v>24</v>
      </c>
      <c r="E46" s="264">
        <v>21</v>
      </c>
      <c r="F46" s="264"/>
      <c r="G46" s="251">
        <v>120</v>
      </c>
      <c r="H46" s="251">
        <v>58</v>
      </c>
      <c r="I46" s="265"/>
      <c r="J46" s="252">
        <f t="shared" si="8"/>
        <v>146</v>
      </c>
      <c r="K46" s="253">
        <f t="shared" si="0"/>
        <v>81</v>
      </c>
      <c r="L46" s="254">
        <f t="shared" si="1"/>
        <v>26</v>
      </c>
      <c r="M46" s="254">
        <f t="shared" si="2"/>
        <v>32</v>
      </c>
      <c r="N46" s="254">
        <f t="shared" si="3"/>
        <v>36</v>
      </c>
      <c r="O46" s="254">
        <f t="shared" si="4"/>
        <v>40</v>
      </c>
      <c r="P46" s="253">
        <f t="shared" si="5"/>
        <v>40</v>
      </c>
      <c r="Q46" s="255">
        <f t="shared" si="6"/>
        <v>200</v>
      </c>
      <c r="R46" s="137">
        <v>171</v>
      </c>
      <c r="S46" s="130">
        <v>28</v>
      </c>
      <c r="T46" s="256">
        <v>1</v>
      </c>
      <c r="U46" s="257"/>
      <c r="V46" s="258">
        <v>24</v>
      </c>
      <c r="W46" s="259">
        <v>5</v>
      </c>
      <c r="X46" s="260">
        <v>95</v>
      </c>
      <c r="Y46" s="268">
        <f t="shared" si="7"/>
        <v>47.5</v>
      </c>
      <c r="Z46" s="272"/>
      <c r="AA46" s="272"/>
    </row>
    <row r="47" spans="1:27">
      <c r="A47" s="271" t="s">
        <v>137</v>
      </c>
      <c r="B47" s="249">
        <v>1</v>
      </c>
      <c r="C47" s="263">
        <v>1</v>
      </c>
      <c r="D47" s="251">
        <v>10</v>
      </c>
      <c r="E47" s="264">
        <v>10</v>
      </c>
      <c r="F47" s="264"/>
      <c r="G47" s="251">
        <v>28</v>
      </c>
      <c r="H47" s="251">
        <v>18</v>
      </c>
      <c r="I47" s="265">
        <v>5</v>
      </c>
      <c r="J47" s="252">
        <f t="shared" si="8"/>
        <v>39</v>
      </c>
      <c r="K47" s="253">
        <f t="shared" si="0"/>
        <v>29</v>
      </c>
      <c r="L47" s="254">
        <f t="shared" si="1"/>
        <v>21.32</v>
      </c>
      <c r="M47" s="254">
        <f t="shared" si="2"/>
        <v>26.24</v>
      </c>
      <c r="N47" s="254">
        <f t="shared" si="3"/>
        <v>29.52</v>
      </c>
      <c r="O47" s="254">
        <f t="shared" si="4"/>
        <v>32.799999999999997</v>
      </c>
      <c r="P47" s="253">
        <f t="shared" si="5"/>
        <v>32.799999999999997</v>
      </c>
      <c r="Q47" s="255">
        <f t="shared" si="6"/>
        <v>164</v>
      </c>
      <c r="R47" s="129">
        <v>134</v>
      </c>
      <c r="S47" s="138">
        <v>29</v>
      </c>
      <c r="T47" s="256">
        <v>1</v>
      </c>
      <c r="U47" s="257"/>
      <c r="V47" s="258">
        <v>12</v>
      </c>
      <c r="W47" s="259">
        <v>5</v>
      </c>
      <c r="X47" s="260">
        <v>31</v>
      </c>
      <c r="Y47" s="267">
        <f t="shared" si="7"/>
        <v>18.902439024390244</v>
      </c>
      <c r="Z47" s="272"/>
      <c r="AA47" s="272"/>
    </row>
    <row r="48" spans="1:27">
      <c r="A48" s="271" t="s">
        <v>139</v>
      </c>
      <c r="B48" s="249">
        <v>1</v>
      </c>
      <c r="C48" s="263">
        <v>1</v>
      </c>
      <c r="D48" s="251">
        <v>2</v>
      </c>
      <c r="E48" s="264">
        <v>2</v>
      </c>
      <c r="F48" s="264"/>
      <c r="G48" s="251">
        <v>36</v>
      </c>
      <c r="H48" s="251">
        <v>13</v>
      </c>
      <c r="I48" s="264">
        <v>4</v>
      </c>
      <c r="J48" s="252">
        <f t="shared" si="8"/>
        <v>39</v>
      </c>
      <c r="K48" s="253">
        <f t="shared" si="0"/>
        <v>16</v>
      </c>
      <c r="L48" s="254">
        <f t="shared" si="1"/>
        <v>9.6199999999999992</v>
      </c>
      <c r="M48" s="254">
        <f t="shared" si="2"/>
        <v>11.84</v>
      </c>
      <c r="N48" s="254">
        <f t="shared" si="3"/>
        <v>13.32</v>
      </c>
      <c r="O48" s="254">
        <f t="shared" si="4"/>
        <v>14.8</v>
      </c>
      <c r="P48" s="253">
        <f t="shared" si="5"/>
        <v>14.8</v>
      </c>
      <c r="Q48" s="255">
        <f t="shared" si="6"/>
        <v>74</v>
      </c>
      <c r="R48" s="137">
        <v>39</v>
      </c>
      <c r="S48" s="130">
        <v>28</v>
      </c>
      <c r="T48" s="256">
        <v>7</v>
      </c>
      <c r="U48" s="257"/>
      <c r="V48" s="258">
        <v>3</v>
      </c>
      <c r="W48" s="259">
        <v>5</v>
      </c>
      <c r="X48" s="260">
        <v>20</v>
      </c>
      <c r="Y48" s="268">
        <f t="shared" si="7"/>
        <v>27.027027027027028</v>
      </c>
      <c r="Z48" s="272"/>
      <c r="AA48" s="272"/>
    </row>
    <row r="49" spans="1:27">
      <c r="A49" s="271" t="s">
        <v>142</v>
      </c>
      <c r="B49" s="249">
        <v>1</v>
      </c>
      <c r="C49" s="263"/>
      <c r="D49" s="251"/>
      <c r="E49" s="264"/>
      <c r="F49" s="264"/>
      <c r="G49" s="251"/>
      <c r="H49" s="251"/>
      <c r="I49" s="265"/>
      <c r="J49" s="252">
        <f t="shared" si="8"/>
        <v>1</v>
      </c>
      <c r="K49" s="253">
        <f t="shared" si="0"/>
        <v>0</v>
      </c>
      <c r="L49" s="254">
        <f t="shared" si="1"/>
        <v>22.49</v>
      </c>
      <c r="M49" s="254">
        <f t="shared" si="2"/>
        <v>27.68</v>
      </c>
      <c r="N49" s="254">
        <f t="shared" si="3"/>
        <v>31.14</v>
      </c>
      <c r="O49" s="254">
        <f t="shared" si="4"/>
        <v>34.6</v>
      </c>
      <c r="P49" s="253">
        <f t="shared" si="5"/>
        <v>34.6</v>
      </c>
      <c r="Q49" s="255">
        <f t="shared" si="6"/>
        <v>173</v>
      </c>
      <c r="R49" s="137">
        <v>82</v>
      </c>
      <c r="S49" s="130">
        <v>71</v>
      </c>
      <c r="T49" s="256">
        <v>20</v>
      </c>
      <c r="U49" s="257"/>
      <c r="V49" s="258">
        <v>0</v>
      </c>
      <c r="W49" s="259">
        <v>5</v>
      </c>
      <c r="X49" s="260">
        <v>0</v>
      </c>
      <c r="Y49" s="267">
        <f t="shared" si="7"/>
        <v>0</v>
      </c>
      <c r="Z49" s="272"/>
      <c r="AA49" s="272"/>
    </row>
    <row r="50" spans="1:27">
      <c r="A50" s="271" t="s">
        <v>144</v>
      </c>
      <c r="B50" s="249">
        <v>2</v>
      </c>
      <c r="C50" s="263">
        <v>3</v>
      </c>
      <c r="D50" s="264">
        <v>30</v>
      </c>
      <c r="E50" s="264">
        <v>20</v>
      </c>
      <c r="F50" s="264"/>
      <c r="G50" s="251">
        <v>141</v>
      </c>
      <c r="H50" s="251">
        <v>77</v>
      </c>
      <c r="I50" s="265">
        <v>10</v>
      </c>
      <c r="J50" s="252">
        <f t="shared" si="8"/>
        <v>173</v>
      </c>
      <c r="K50" s="253">
        <f t="shared" si="0"/>
        <v>100</v>
      </c>
      <c r="L50" s="254">
        <f t="shared" si="1"/>
        <v>78.52</v>
      </c>
      <c r="M50" s="254">
        <f t="shared" si="2"/>
        <v>96.64</v>
      </c>
      <c r="N50" s="254">
        <f t="shared" si="3"/>
        <v>108.72</v>
      </c>
      <c r="O50" s="254">
        <f t="shared" si="4"/>
        <v>120.8</v>
      </c>
      <c r="P50" s="253">
        <f t="shared" si="5"/>
        <v>120.8</v>
      </c>
      <c r="Q50" s="255">
        <f t="shared" si="6"/>
        <v>604</v>
      </c>
      <c r="R50" s="129">
        <v>345</v>
      </c>
      <c r="S50" s="130">
        <v>206</v>
      </c>
      <c r="T50" s="256">
        <v>53</v>
      </c>
      <c r="U50" s="257"/>
      <c r="V50" s="258">
        <v>23</v>
      </c>
      <c r="W50" s="259">
        <v>5</v>
      </c>
      <c r="X50" s="260">
        <v>100</v>
      </c>
      <c r="Y50" s="267">
        <f t="shared" si="7"/>
        <v>16.556291390728479</v>
      </c>
      <c r="Z50" s="272"/>
      <c r="AA50" s="272"/>
    </row>
    <row r="51" spans="1:27">
      <c r="A51" s="271" t="s">
        <v>146</v>
      </c>
      <c r="B51" s="249">
        <v>2</v>
      </c>
      <c r="C51" s="263">
        <v>2</v>
      </c>
      <c r="D51" s="251">
        <v>16</v>
      </c>
      <c r="E51" s="264">
        <v>16</v>
      </c>
      <c r="F51" s="264"/>
      <c r="G51" s="251">
        <v>52</v>
      </c>
      <c r="H51" s="251">
        <v>37</v>
      </c>
      <c r="I51" s="265">
        <v>2</v>
      </c>
      <c r="J51" s="252">
        <f t="shared" si="8"/>
        <v>70</v>
      </c>
      <c r="K51" s="253">
        <f t="shared" si="0"/>
        <v>55</v>
      </c>
      <c r="L51" s="254">
        <f t="shared" si="1"/>
        <v>35.620000000000005</v>
      </c>
      <c r="M51" s="254">
        <f t="shared" si="2"/>
        <v>43.84</v>
      </c>
      <c r="N51" s="254">
        <f t="shared" si="3"/>
        <v>49.320000000000007</v>
      </c>
      <c r="O51" s="254">
        <f t="shared" si="4"/>
        <v>54.800000000000004</v>
      </c>
      <c r="P51" s="253">
        <f t="shared" si="5"/>
        <v>54.800000000000004</v>
      </c>
      <c r="Q51" s="255">
        <f t="shared" si="6"/>
        <v>274</v>
      </c>
      <c r="R51" s="137">
        <v>211</v>
      </c>
      <c r="S51" s="138">
        <v>55</v>
      </c>
      <c r="T51" s="256">
        <v>8</v>
      </c>
      <c r="U51" s="257"/>
      <c r="V51" s="258">
        <v>18</v>
      </c>
      <c r="W51" s="259">
        <v>5</v>
      </c>
      <c r="X51" s="260">
        <v>55</v>
      </c>
      <c r="Y51" s="268">
        <f t="shared" si="7"/>
        <v>20.072992700729927</v>
      </c>
      <c r="Z51" s="272"/>
      <c r="AA51" s="272"/>
    </row>
    <row r="52" spans="1:27">
      <c r="A52" s="271" t="s">
        <v>148</v>
      </c>
      <c r="B52" s="249">
        <v>2</v>
      </c>
      <c r="C52" s="263">
        <v>1</v>
      </c>
      <c r="D52" s="251">
        <v>10</v>
      </c>
      <c r="E52" s="264">
        <v>6</v>
      </c>
      <c r="F52" s="264">
        <v>2</v>
      </c>
      <c r="G52" s="251">
        <v>106</v>
      </c>
      <c r="H52" s="251">
        <v>29</v>
      </c>
      <c r="I52" s="265">
        <v>11</v>
      </c>
      <c r="J52" s="252">
        <f t="shared" si="8"/>
        <v>118</v>
      </c>
      <c r="K52" s="253">
        <f t="shared" si="0"/>
        <v>36</v>
      </c>
      <c r="L52" s="254">
        <f t="shared" si="1"/>
        <v>36.79</v>
      </c>
      <c r="M52" s="254">
        <f t="shared" si="2"/>
        <v>45.28</v>
      </c>
      <c r="N52" s="254">
        <f t="shared" si="3"/>
        <v>50.94</v>
      </c>
      <c r="O52" s="254">
        <f t="shared" si="4"/>
        <v>56.6</v>
      </c>
      <c r="P52" s="253">
        <f t="shared" si="5"/>
        <v>56.6</v>
      </c>
      <c r="Q52" s="255">
        <f t="shared" si="6"/>
        <v>283</v>
      </c>
      <c r="R52" s="137">
        <v>150</v>
      </c>
      <c r="S52" s="130">
        <v>78</v>
      </c>
      <c r="T52" s="256">
        <v>55</v>
      </c>
      <c r="U52" s="257"/>
      <c r="V52" s="258">
        <v>8</v>
      </c>
      <c r="W52" s="259">
        <v>5</v>
      </c>
      <c r="X52" s="260">
        <v>48</v>
      </c>
      <c r="Y52" s="267">
        <f t="shared" si="7"/>
        <v>16.96113074204947</v>
      </c>
      <c r="Z52" s="272"/>
      <c r="AA52" s="272"/>
    </row>
    <row r="53" spans="1:27">
      <c r="A53" s="271" t="s">
        <v>150</v>
      </c>
      <c r="B53" s="249">
        <v>1</v>
      </c>
      <c r="C53" s="263">
        <v>1</v>
      </c>
      <c r="D53" s="251">
        <v>30</v>
      </c>
      <c r="E53" s="264">
        <v>24</v>
      </c>
      <c r="F53" s="264"/>
      <c r="G53" s="264">
        <v>194</v>
      </c>
      <c r="H53" s="251">
        <v>67</v>
      </c>
      <c r="I53" s="265">
        <v>5</v>
      </c>
      <c r="J53" s="252">
        <f t="shared" si="8"/>
        <v>225</v>
      </c>
      <c r="K53" s="253">
        <f t="shared" si="0"/>
        <v>92</v>
      </c>
      <c r="L53" s="254">
        <f t="shared" si="1"/>
        <v>55.77</v>
      </c>
      <c r="M53" s="254">
        <f t="shared" si="2"/>
        <v>68.64</v>
      </c>
      <c r="N53" s="254">
        <f t="shared" si="3"/>
        <v>77.22</v>
      </c>
      <c r="O53" s="254">
        <f t="shared" si="4"/>
        <v>85.8</v>
      </c>
      <c r="P53" s="253">
        <f t="shared" si="5"/>
        <v>85.8</v>
      </c>
      <c r="Q53" s="255">
        <f t="shared" si="6"/>
        <v>429</v>
      </c>
      <c r="R53" s="129">
        <v>309</v>
      </c>
      <c r="S53" s="130">
        <v>104</v>
      </c>
      <c r="T53" s="256">
        <v>16</v>
      </c>
      <c r="U53" s="257"/>
      <c r="V53" s="258">
        <v>25</v>
      </c>
      <c r="W53" s="259">
        <v>5</v>
      </c>
      <c r="X53" s="260">
        <v>92</v>
      </c>
      <c r="Y53" s="268">
        <f t="shared" si="7"/>
        <v>21.445221445221446</v>
      </c>
      <c r="Z53" s="272"/>
      <c r="AA53" s="272"/>
    </row>
    <row r="54" spans="1:27">
      <c r="A54" s="271" t="s">
        <v>153</v>
      </c>
      <c r="B54" s="249">
        <v>2</v>
      </c>
      <c r="C54" s="263">
        <v>2</v>
      </c>
      <c r="D54" s="251">
        <v>13</v>
      </c>
      <c r="E54" s="264">
        <v>13</v>
      </c>
      <c r="F54" s="264"/>
      <c r="G54" s="251">
        <v>86</v>
      </c>
      <c r="H54" s="251">
        <v>86</v>
      </c>
      <c r="I54" s="265"/>
      <c r="J54" s="252">
        <f t="shared" si="8"/>
        <v>101</v>
      </c>
      <c r="K54" s="253">
        <f t="shared" si="0"/>
        <v>101</v>
      </c>
      <c r="L54" s="254">
        <f t="shared" si="1"/>
        <v>110.75999999999999</v>
      </c>
      <c r="M54" s="254">
        <f t="shared" si="2"/>
        <v>136.32</v>
      </c>
      <c r="N54" s="254">
        <f t="shared" si="3"/>
        <v>153.35999999999999</v>
      </c>
      <c r="O54" s="254">
        <f t="shared" si="4"/>
        <v>170.39999999999998</v>
      </c>
      <c r="P54" s="253">
        <f t="shared" si="5"/>
        <v>170.39999999999998</v>
      </c>
      <c r="Q54" s="255">
        <f t="shared" si="6"/>
        <v>852</v>
      </c>
      <c r="R54" s="137">
        <v>568</v>
      </c>
      <c r="S54" s="130">
        <v>220</v>
      </c>
      <c r="T54" s="256">
        <v>64</v>
      </c>
      <c r="U54" s="257"/>
      <c r="V54" s="258">
        <v>15</v>
      </c>
      <c r="W54" s="259">
        <v>5</v>
      </c>
      <c r="X54" s="260">
        <v>101</v>
      </c>
      <c r="Y54" s="267">
        <f t="shared" si="7"/>
        <v>11.854460093896714</v>
      </c>
      <c r="Z54" s="272"/>
      <c r="AA54" s="272"/>
    </row>
    <row r="55" spans="1:27">
      <c r="A55" s="271" t="s">
        <v>155</v>
      </c>
      <c r="B55" s="249">
        <v>1</v>
      </c>
      <c r="C55" s="263">
        <v>1</v>
      </c>
      <c r="D55" s="251">
        <v>7</v>
      </c>
      <c r="E55" s="264">
        <v>8</v>
      </c>
      <c r="F55" s="264"/>
      <c r="G55" s="251">
        <v>44</v>
      </c>
      <c r="H55" s="265">
        <v>30</v>
      </c>
      <c r="I55" s="265">
        <v>1</v>
      </c>
      <c r="J55" s="252">
        <f t="shared" si="8"/>
        <v>52</v>
      </c>
      <c r="K55" s="253">
        <f t="shared" si="0"/>
        <v>39</v>
      </c>
      <c r="L55" s="254">
        <f t="shared" si="1"/>
        <v>29.9</v>
      </c>
      <c r="M55" s="254">
        <f t="shared" si="2"/>
        <v>36.799999999999997</v>
      </c>
      <c r="N55" s="254">
        <f t="shared" si="3"/>
        <v>41.4</v>
      </c>
      <c r="O55" s="254">
        <f t="shared" si="4"/>
        <v>46</v>
      </c>
      <c r="P55" s="253">
        <f t="shared" si="5"/>
        <v>46</v>
      </c>
      <c r="Q55" s="255">
        <f t="shared" si="6"/>
        <v>230</v>
      </c>
      <c r="R55" s="137">
        <v>157</v>
      </c>
      <c r="S55" s="130">
        <v>64</v>
      </c>
      <c r="T55" s="256">
        <v>9</v>
      </c>
      <c r="U55" s="257"/>
      <c r="V55" s="258">
        <v>9</v>
      </c>
      <c r="W55" s="259">
        <v>5</v>
      </c>
      <c r="X55" s="260">
        <v>39</v>
      </c>
      <c r="Y55" s="267">
        <f t="shared" si="7"/>
        <v>16.956521739130434</v>
      </c>
      <c r="Z55" s="272"/>
      <c r="AA55" s="272"/>
    </row>
    <row r="56" spans="1:27">
      <c r="A56" s="271" t="s">
        <v>158</v>
      </c>
      <c r="B56" s="249">
        <v>2</v>
      </c>
      <c r="C56" s="263">
        <v>2</v>
      </c>
      <c r="D56" s="251">
        <v>20</v>
      </c>
      <c r="E56" s="264">
        <v>18</v>
      </c>
      <c r="F56" s="264"/>
      <c r="G56" s="251">
        <v>113</v>
      </c>
      <c r="H56" s="251">
        <v>38</v>
      </c>
      <c r="I56" s="265">
        <v>16</v>
      </c>
      <c r="J56" s="252">
        <f t="shared" si="8"/>
        <v>135</v>
      </c>
      <c r="K56" s="253">
        <f>SUM(C56,E56,H56)</f>
        <v>58</v>
      </c>
      <c r="L56" s="254">
        <f t="shared" si="1"/>
        <v>57.33</v>
      </c>
      <c r="M56" s="254">
        <f t="shared" si="2"/>
        <v>70.56</v>
      </c>
      <c r="N56" s="254">
        <f t="shared" si="3"/>
        <v>79.38</v>
      </c>
      <c r="O56" s="254">
        <f t="shared" si="4"/>
        <v>88.2</v>
      </c>
      <c r="P56" s="253">
        <f t="shared" si="5"/>
        <v>88.2</v>
      </c>
      <c r="Q56" s="255">
        <f>SUM(R56:T56)</f>
        <v>441</v>
      </c>
      <c r="R56" s="129">
        <v>247</v>
      </c>
      <c r="S56" s="130">
        <v>105</v>
      </c>
      <c r="T56" s="256">
        <v>89</v>
      </c>
      <c r="U56" s="257"/>
      <c r="V56" s="258">
        <v>20</v>
      </c>
      <c r="W56" s="259">
        <v>5</v>
      </c>
      <c r="X56" s="260">
        <v>58</v>
      </c>
      <c r="Y56" s="267">
        <f t="shared" si="7"/>
        <v>13.151927437641723</v>
      </c>
      <c r="Z56" s="272"/>
      <c r="AA56" s="272"/>
    </row>
    <row r="57" spans="1:27">
      <c r="A57" s="271" t="s">
        <v>160</v>
      </c>
      <c r="B57" s="249">
        <v>1</v>
      </c>
      <c r="C57" s="263">
        <v>1</v>
      </c>
      <c r="D57" s="251">
        <v>14</v>
      </c>
      <c r="E57" s="264">
        <v>14</v>
      </c>
      <c r="F57" s="264"/>
      <c r="G57" s="251">
        <v>91</v>
      </c>
      <c r="H57" s="251">
        <v>48</v>
      </c>
      <c r="I57" s="265">
        <v>3</v>
      </c>
      <c r="J57" s="252">
        <f t="shared" si="8"/>
        <v>106</v>
      </c>
      <c r="K57" s="253">
        <f t="shared" si="0"/>
        <v>63</v>
      </c>
      <c r="L57" s="254">
        <f t="shared" si="1"/>
        <v>22.36</v>
      </c>
      <c r="M57" s="254">
        <f t="shared" si="2"/>
        <v>27.52</v>
      </c>
      <c r="N57" s="254">
        <f t="shared" si="3"/>
        <v>30.96</v>
      </c>
      <c r="O57" s="254">
        <f t="shared" si="4"/>
        <v>34.4</v>
      </c>
      <c r="P57" s="253">
        <f t="shared" si="5"/>
        <v>34.4</v>
      </c>
      <c r="Q57" s="255">
        <f t="shared" si="6"/>
        <v>172</v>
      </c>
      <c r="R57" s="137">
        <v>133</v>
      </c>
      <c r="S57" s="130">
        <v>33</v>
      </c>
      <c r="T57" s="256">
        <v>6</v>
      </c>
      <c r="U57" s="257"/>
      <c r="V57" s="258">
        <v>15</v>
      </c>
      <c r="W57" s="259">
        <v>5</v>
      </c>
      <c r="X57" s="260">
        <v>63</v>
      </c>
      <c r="Y57" s="268">
        <f t="shared" si="7"/>
        <v>36.627906976744185</v>
      </c>
      <c r="Z57" s="272"/>
      <c r="AA57" s="272"/>
    </row>
    <row r="58" spans="1:27">
      <c r="A58" s="271" t="s">
        <v>163</v>
      </c>
      <c r="B58" s="249">
        <v>3</v>
      </c>
      <c r="C58" s="263">
        <v>3</v>
      </c>
      <c r="D58" s="251">
        <v>42</v>
      </c>
      <c r="E58" s="264">
        <v>23</v>
      </c>
      <c r="F58" s="264">
        <v>6</v>
      </c>
      <c r="G58" s="251">
        <v>147</v>
      </c>
      <c r="H58" s="251">
        <v>36</v>
      </c>
      <c r="I58" s="265">
        <v>2</v>
      </c>
      <c r="J58" s="252">
        <f t="shared" si="8"/>
        <v>192</v>
      </c>
      <c r="K58" s="253">
        <f t="shared" si="0"/>
        <v>62</v>
      </c>
      <c r="L58" s="254">
        <f t="shared" si="1"/>
        <v>66.69</v>
      </c>
      <c r="M58" s="254">
        <f t="shared" si="2"/>
        <v>82.08</v>
      </c>
      <c r="N58" s="254">
        <f t="shared" si="3"/>
        <v>92.34</v>
      </c>
      <c r="O58" s="254">
        <f t="shared" si="4"/>
        <v>102.6</v>
      </c>
      <c r="P58" s="253">
        <f t="shared" si="5"/>
        <v>102.6</v>
      </c>
      <c r="Q58" s="255">
        <f t="shared" si="6"/>
        <v>513</v>
      </c>
      <c r="R58" s="137">
        <v>399</v>
      </c>
      <c r="S58" s="138">
        <v>100</v>
      </c>
      <c r="T58" s="256">
        <v>14</v>
      </c>
      <c r="U58" s="257"/>
      <c r="V58" s="258">
        <v>27</v>
      </c>
      <c r="W58" s="259">
        <v>5</v>
      </c>
      <c r="X58" s="260">
        <v>63</v>
      </c>
      <c r="Y58" s="267">
        <f t="shared" si="7"/>
        <v>12.280701754385964</v>
      </c>
      <c r="Z58" s="272"/>
      <c r="AA58" s="272"/>
    </row>
    <row r="59" spans="1:27">
      <c r="A59" s="271" t="s">
        <v>166</v>
      </c>
      <c r="B59" s="263">
        <v>1</v>
      </c>
      <c r="C59" s="263">
        <v>1</v>
      </c>
      <c r="D59" s="251">
        <v>12</v>
      </c>
      <c r="E59" s="251">
        <v>12</v>
      </c>
      <c r="F59" s="264"/>
      <c r="G59" s="264">
        <v>28</v>
      </c>
      <c r="H59" s="251">
        <v>23</v>
      </c>
      <c r="I59" s="265">
        <v>4</v>
      </c>
      <c r="J59" s="252">
        <f t="shared" si="8"/>
        <v>41</v>
      </c>
      <c r="K59" s="253">
        <f t="shared" si="0"/>
        <v>36</v>
      </c>
      <c r="L59" s="254">
        <f t="shared" si="1"/>
        <v>46.800000000000004</v>
      </c>
      <c r="M59" s="254">
        <f t="shared" si="2"/>
        <v>57.6</v>
      </c>
      <c r="N59" s="254">
        <f t="shared" si="3"/>
        <v>64.8</v>
      </c>
      <c r="O59" s="254">
        <f t="shared" si="4"/>
        <v>72</v>
      </c>
      <c r="P59" s="253">
        <f t="shared" si="5"/>
        <v>72</v>
      </c>
      <c r="Q59" s="255">
        <f>SUM(R59:T59)</f>
        <v>360</v>
      </c>
      <c r="R59" s="129">
        <v>222</v>
      </c>
      <c r="S59" s="138">
        <v>93</v>
      </c>
      <c r="T59" s="256">
        <v>45</v>
      </c>
      <c r="U59" s="257"/>
      <c r="V59" s="258">
        <v>13</v>
      </c>
      <c r="W59" s="259">
        <v>5</v>
      </c>
      <c r="X59" s="260">
        <v>36</v>
      </c>
      <c r="Y59" s="267">
        <f t="shared" si="7"/>
        <v>10</v>
      </c>
      <c r="Z59" s="272"/>
      <c r="AA59" s="272"/>
    </row>
    <row r="60" spans="1:27">
      <c r="A60" s="271" t="s">
        <v>169</v>
      </c>
      <c r="B60" s="249">
        <v>1</v>
      </c>
      <c r="C60" s="263">
        <v>1</v>
      </c>
      <c r="D60" s="264">
        <v>17</v>
      </c>
      <c r="E60" s="264">
        <v>13</v>
      </c>
      <c r="F60" s="264"/>
      <c r="G60" s="251">
        <v>28</v>
      </c>
      <c r="H60" s="251">
        <v>17</v>
      </c>
      <c r="I60" s="265"/>
      <c r="J60" s="252">
        <f t="shared" si="8"/>
        <v>46</v>
      </c>
      <c r="K60" s="253">
        <f t="shared" si="0"/>
        <v>31</v>
      </c>
      <c r="L60" s="254">
        <f t="shared" si="1"/>
        <v>54.21</v>
      </c>
      <c r="M60" s="254">
        <f t="shared" si="2"/>
        <v>66.72</v>
      </c>
      <c r="N60" s="254">
        <f t="shared" si="3"/>
        <v>75.06</v>
      </c>
      <c r="O60" s="254">
        <f t="shared" si="4"/>
        <v>83.4</v>
      </c>
      <c r="P60" s="253">
        <f t="shared" si="5"/>
        <v>83.4</v>
      </c>
      <c r="Q60" s="255">
        <f t="shared" si="6"/>
        <v>417</v>
      </c>
      <c r="R60" s="137">
        <v>294</v>
      </c>
      <c r="S60" s="130">
        <v>58</v>
      </c>
      <c r="T60" s="256">
        <v>65</v>
      </c>
      <c r="U60" s="257"/>
      <c r="V60" s="258">
        <v>14</v>
      </c>
      <c r="W60" s="259">
        <v>5</v>
      </c>
      <c r="X60" s="260">
        <v>31</v>
      </c>
      <c r="Y60" s="267">
        <f t="shared" si="7"/>
        <v>7.434052757793765</v>
      </c>
      <c r="Z60" s="272"/>
      <c r="AA60" s="272"/>
    </row>
    <row r="61" spans="1:27">
      <c r="A61" s="262" t="s">
        <v>171</v>
      </c>
      <c r="B61" s="249">
        <v>5</v>
      </c>
      <c r="C61" s="263">
        <v>5</v>
      </c>
      <c r="D61" s="251">
        <v>45</v>
      </c>
      <c r="E61" s="264">
        <v>40</v>
      </c>
      <c r="F61" s="264"/>
      <c r="G61" s="251">
        <v>141</v>
      </c>
      <c r="H61" s="265">
        <v>108</v>
      </c>
      <c r="I61" s="265"/>
      <c r="J61" s="252">
        <f t="shared" si="8"/>
        <v>191</v>
      </c>
      <c r="K61" s="253">
        <f t="shared" si="0"/>
        <v>153</v>
      </c>
      <c r="L61" s="254">
        <f t="shared" si="1"/>
        <v>86.06</v>
      </c>
      <c r="M61" s="254">
        <f t="shared" si="2"/>
        <v>105.92</v>
      </c>
      <c r="N61" s="254">
        <f t="shared" si="3"/>
        <v>119.16</v>
      </c>
      <c r="O61" s="254">
        <f t="shared" si="4"/>
        <v>132.4</v>
      </c>
      <c r="P61" s="253">
        <f t="shared" si="5"/>
        <v>132.4</v>
      </c>
      <c r="Q61" s="255">
        <f t="shared" si="6"/>
        <v>662</v>
      </c>
      <c r="R61" s="137">
        <v>402</v>
      </c>
      <c r="S61" s="138">
        <v>203</v>
      </c>
      <c r="T61" s="256">
        <v>57</v>
      </c>
      <c r="U61" s="257"/>
      <c r="V61" s="258">
        <v>45</v>
      </c>
      <c r="W61" s="259">
        <v>5</v>
      </c>
      <c r="X61" s="260">
        <v>153</v>
      </c>
      <c r="Y61" s="268">
        <f t="shared" si="7"/>
        <v>23.111782477341389</v>
      </c>
    </row>
    <row r="62" spans="1:27">
      <c r="A62" s="262" t="s">
        <v>173</v>
      </c>
      <c r="B62" s="249">
        <v>2</v>
      </c>
      <c r="C62" s="263">
        <v>2</v>
      </c>
      <c r="D62" s="251">
        <v>12</v>
      </c>
      <c r="E62" s="264">
        <v>9</v>
      </c>
      <c r="F62" s="264"/>
      <c r="G62" s="251">
        <v>128</v>
      </c>
      <c r="H62" s="251">
        <v>100</v>
      </c>
      <c r="I62" s="265">
        <v>9</v>
      </c>
      <c r="J62" s="252">
        <f>D62+B62+G62</f>
        <v>142</v>
      </c>
      <c r="K62" s="253">
        <f>SUM(C62,E62,H62)</f>
        <v>111</v>
      </c>
      <c r="L62" s="254">
        <f t="shared" si="1"/>
        <v>60.58</v>
      </c>
      <c r="M62" s="254">
        <f t="shared" si="2"/>
        <v>74.56</v>
      </c>
      <c r="N62" s="254">
        <f t="shared" si="3"/>
        <v>83.88</v>
      </c>
      <c r="O62" s="254">
        <f t="shared" si="4"/>
        <v>93.2</v>
      </c>
      <c r="P62" s="253">
        <f t="shared" si="5"/>
        <v>93.2</v>
      </c>
      <c r="Q62" s="255">
        <f t="shared" si="6"/>
        <v>466</v>
      </c>
      <c r="R62" s="137">
        <v>285</v>
      </c>
      <c r="S62" s="130">
        <v>158</v>
      </c>
      <c r="T62" s="256">
        <v>23</v>
      </c>
      <c r="U62" s="257"/>
      <c r="V62" s="258">
        <v>11</v>
      </c>
      <c r="W62" s="259">
        <v>5</v>
      </c>
      <c r="X62" s="260">
        <v>113</v>
      </c>
      <c r="Y62" s="268">
        <f t="shared" si="7"/>
        <v>24.248927038626608</v>
      </c>
    </row>
  </sheetData>
  <autoFilter ref="A1:Z1"/>
  <pageMargins left="0.7" right="0.7" top="0.75" bottom="0.75" header="0.3" footer="0.3"/>
  <pageSetup paperSize="9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X1048574"/>
  <sheetViews>
    <sheetView zoomScale="85" workbookViewId="0">
      <pane ySplit="1" topLeftCell="A2" activePane="bottomLeft" state="frozen"/>
      <selection activeCell="F1" sqref="F1"/>
      <selection pane="bottomLeft"/>
    </sheetView>
  </sheetViews>
  <sheetFormatPr defaultColWidth="9.140625" defaultRowHeight="15"/>
  <cols>
    <col min="1" max="1" width="19.7109375" style="13" customWidth="1"/>
    <col min="2" max="2" width="32.85546875" style="13" customWidth="1"/>
    <col min="3" max="3" width="13.42578125" style="281" customWidth="1"/>
    <col min="4" max="4" width="10.5703125" style="281" customWidth="1"/>
    <col min="5" max="5" width="12.28515625" style="13" customWidth="1"/>
    <col min="6" max="6" width="10.42578125" style="13" customWidth="1"/>
    <col min="7" max="7" width="11.28515625" style="13" customWidth="1"/>
    <col min="8" max="8" width="13.28515625" style="13" customWidth="1"/>
    <col min="9" max="9" width="13.85546875" style="13" customWidth="1"/>
    <col min="10" max="10" width="10.42578125" style="13" customWidth="1"/>
    <col min="11" max="11" width="11.28515625" style="13" customWidth="1"/>
    <col min="12" max="12" width="16.140625" style="282" customWidth="1"/>
    <col min="13" max="14" width="9.140625" style="13" customWidth="1"/>
    <col min="15" max="15" width="9.85546875" style="13" customWidth="1"/>
    <col min="16" max="16" width="10.5703125" style="13" customWidth="1"/>
    <col min="17" max="17" width="16" style="13" customWidth="1"/>
    <col min="18" max="18" width="15.140625" style="13" customWidth="1"/>
    <col min="19" max="19" width="16.7109375" style="283" customWidth="1"/>
    <col min="20" max="20" width="16.7109375" style="13" customWidth="1"/>
    <col min="21" max="21" width="14.5703125" style="13" customWidth="1"/>
    <col min="22" max="22" width="11.28515625" style="13" customWidth="1"/>
    <col min="23" max="23" width="17.140625" style="13" customWidth="1"/>
    <col min="24" max="24" width="9.140625" style="13" customWidth="1"/>
    <col min="25" max="16384" width="9.140625" style="13"/>
  </cols>
  <sheetData>
    <row r="1" spans="1:24" ht="86.25" customHeight="1">
      <c r="A1" s="284" t="s">
        <v>322</v>
      </c>
      <c r="B1" s="285" t="s">
        <v>310</v>
      </c>
      <c r="C1" s="108" t="s">
        <v>3</v>
      </c>
      <c r="D1" s="109" t="s">
        <v>4</v>
      </c>
      <c r="E1" s="108" t="s">
        <v>5</v>
      </c>
      <c r="F1" s="109" t="s">
        <v>6</v>
      </c>
      <c r="G1" s="110" t="s">
        <v>7</v>
      </c>
      <c r="H1" s="108" t="s">
        <v>8</v>
      </c>
      <c r="I1" s="109" t="s">
        <v>9</v>
      </c>
      <c r="J1" s="110" t="s">
        <v>7</v>
      </c>
      <c r="K1" s="111" t="s">
        <v>10</v>
      </c>
      <c r="L1" s="109" t="s">
        <v>11</v>
      </c>
      <c r="M1" s="113" t="s">
        <v>311</v>
      </c>
      <c r="N1" s="113" t="s">
        <v>312</v>
      </c>
      <c r="O1" s="113" t="s">
        <v>313</v>
      </c>
      <c r="P1" s="113" t="s">
        <v>323</v>
      </c>
      <c r="Q1" s="108" t="s">
        <v>315</v>
      </c>
      <c r="R1" s="114" t="s">
        <v>17</v>
      </c>
      <c r="S1" s="115" t="s">
        <v>18</v>
      </c>
      <c r="T1" s="115" t="s">
        <v>19</v>
      </c>
      <c r="U1" s="115" t="s">
        <v>20</v>
      </c>
      <c r="V1" s="115" t="s">
        <v>21</v>
      </c>
    </row>
    <row r="2" spans="1:24" ht="15" hidden="1" customHeight="1">
      <c r="A2" s="286" t="s">
        <v>324</v>
      </c>
      <c r="B2" s="287" t="s">
        <v>23</v>
      </c>
      <c r="C2" s="288">
        <v>4</v>
      </c>
      <c r="D2" s="289">
        <v>4</v>
      </c>
      <c r="E2" s="123">
        <v>24</v>
      </c>
      <c r="F2" s="121">
        <v>24</v>
      </c>
      <c r="G2" s="149">
        <v>1</v>
      </c>
      <c r="H2" s="123">
        <v>71</v>
      </c>
      <c r="I2" s="123">
        <v>35</v>
      </c>
      <c r="J2" s="149">
        <v>15</v>
      </c>
      <c r="K2" s="121">
        <f>SUM(C2+E2+H2)</f>
        <v>99</v>
      </c>
      <c r="L2" s="125">
        <f t="shared" ref="L2:L38" si="0">SUM(D2,F2,I2)</f>
        <v>63</v>
      </c>
      <c r="M2" s="126">
        <f t="shared" ref="M2:M62" si="1">R2/100*13</f>
        <v>56.42</v>
      </c>
      <c r="N2" s="290">
        <f t="shared" ref="N2:N62" si="2">R2/100*16</f>
        <v>69.44</v>
      </c>
      <c r="O2" s="290">
        <f t="shared" ref="O2:O62" si="3">R2/100*18</f>
        <v>78.12</v>
      </c>
      <c r="P2" s="291">
        <f t="shared" ref="P2:P62" si="4">R2/100*20</f>
        <v>86.8</v>
      </c>
      <c r="Q2" s="127">
        <f t="shared" ref="Q2:Q62" si="5">R2/100*20</f>
        <v>86.8</v>
      </c>
      <c r="R2" s="128">
        <f t="shared" ref="R2:R62" si="6">SUM(S2:U2)</f>
        <v>434</v>
      </c>
      <c r="S2" s="129">
        <v>347</v>
      </c>
      <c r="T2" s="130">
        <v>81</v>
      </c>
      <c r="U2" s="131">
        <v>6</v>
      </c>
      <c r="V2" s="132"/>
      <c r="W2" s="13">
        <f t="shared" ref="W2:W62" si="7">Q2-L2</f>
        <v>23.799999999999997</v>
      </c>
    </row>
    <row r="3" spans="1:24" ht="15" hidden="1" customHeight="1">
      <c r="A3" s="286" t="s">
        <v>325</v>
      </c>
      <c r="B3" s="292" t="s">
        <v>26</v>
      </c>
      <c r="C3" s="293">
        <v>5</v>
      </c>
      <c r="D3" s="153">
        <v>5</v>
      </c>
      <c r="E3" s="123">
        <v>20</v>
      </c>
      <c r="F3" s="135">
        <v>14</v>
      </c>
      <c r="G3" s="149">
        <v>1</v>
      </c>
      <c r="H3" s="123">
        <v>77</v>
      </c>
      <c r="I3" s="136">
        <v>39</v>
      </c>
      <c r="J3" s="149">
        <v>1</v>
      </c>
      <c r="K3" s="121">
        <f t="shared" ref="K3:K61" si="8">E3+C3+H3</f>
        <v>102</v>
      </c>
      <c r="L3" s="125">
        <f t="shared" si="0"/>
        <v>58</v>
      </c>
      <c r="M3" s="126">
        <f t="shared" si="1"/>
        <v>34.71</v>
      </c>
      <c r="N3" s="126">
        <f t="shared" si="2"/>
        <v>42.72</v>
      </c>
      <c r="O3" s="126">
        <f t="shared" si="3"/>
        <v>48.06</v>
      </c>
      <c r="P3" s="126">
        <f t="shared" si="4"/>
        <v>53.4</v>
      </c>
      <c r="Q3" s="127">
        <f t="shared" si="5"/>
        <v>53.4</v>
      </c>
      <c r="R3" s="128">
        <f t="shared" si="6"/>
        <v>267</v>
      </c>
      <c r="S3" s="137">
        <v>194</v>
      </c>
      <c r="T3" s="138">
        <v>71</v>
      </c>
      <c r="U3" s="139">
        <v>2</v>
      </c>
      <c r="V3" s="132"/>
      <c r="W3" s="38">
        <f t="shared" si="7"/>
        <v>-4.6000000000000014</v>
      </c>
    </row>
    <row r="4" spans="1:24" ht="15" hidden="1" customHeight="1">
      <c r="A4" s="286" t="s">
        <v>326</v>
      </c>
      <c r="B4" s="292" t="s">
        <v>28</v>
      </c>
      <c r="C4" s="288">
        <v>1</v>
      </c>
      <c r="D4" s="153">
        <v>1</v>
      </c>
      <c r="E4" s="123">
        <v>13</v>
      </c>
      <c r="F4" s="135">
        <v>13</v>
      </c>
      <c r="G4" s="122"/>
      <c r="H4" s="123">
        <v>162</v>
      </c>
      <c r="I4" s="136">
        <v>149</v>
      </c>
      <c r="J4" s="149">
        <v>2</v>
      </c>
      <c r="K4" s="121">
        <f t="shared" si="8"/>
        <v>176</v>
      </c>
      <c r="L4" s="125">
        <f t="shared" si="0"/>
        <v>163</v>
      </c>
      <c r="M4" s="126">
        <f t="shared" si="1"/>
        <v>54.6</v>
      </c>
      <c r="N4" s="126">
        <f t="shared" si="2"/>
        <v>67.2</v>
      </c>
      <c r="O4" s="126">
        <f t="shared" si="3"/>
        <v>75.600000000000009</v>
      </c>
      <c r="P4" s="126">
        <f t="shared" si="4"/>
        <v>84</v>
      </c>
      <c r="Q4" s="127">
        <f t="shared" si="5"/>
        <v>84</v>
      </c>
      <c r="R4" s="128">
        <f t="shared" si="6"/>
        <v>420</v>
      </c>
      <c r="S4" s="129">
        <v>304</v>
      </c>
      <c r="T4" s="138">
        <v>97</v>
      </c>
      <c r="U4" s="131">
        <v>19</v>
      </c>
      <c r="V4" s="132"/>
      <c r="W4" s="38">
        <f t="shared" si="7"/>
        <v>-79</v>
      </c>
      <c r="X4" s="13">
        <v>1</v>
      </c>
    </row>
    <row r="5" spans="1:24" ht="15" hidden="1" customHeight="1">
      <c r="A5" s="286" t="s">
        <v>327</v>
      </c>
      <c r="B5" s="294" t="s">
        <v>31</v>
      </c>
      <c r="C5" s="293">
        <v>4</v>
      </c>
      <c r="D5" s="153">
        <v>3</v>
      </c>
      <c r="E5" s="123">
        <v>13</v>
      </c>
      <c r="F5" s="135">
        <v>12</v>
      </c>
      <c r="G5" s="147"/>
      <c r="H5" s="121">
        <v>77</v>
      </c>
      <c r="I5" s="148">
        <v>46</v>
      </c>
      <c r="J5" s="149">
        <v>8</v>
      </c>
      <c r="K5" s="150">
        <f t="shared" si="8"/>
        <v>94</v>
      </c>
      <c r="L5" s="125">
        <f t="shared" si="0"/>
        <v>61</v>
      </c>
      <c r="M5" s="290">
        <f t="shared" si="1"/>
        <v>70.459999999999994</v>
      </c>
      <c r="N5" s="290">
        <f t="shared" si="2"/>
        <v>86.72</v>
      </c>
      <c r="O5" s="290">
        <f t="shared" si="3"/>
        <v>97.56</v>
      </c>
      <c r="P5" s="291">
        <f t="shared" si="4"/>
        <v>108.4</v>
      </c>
      <c r="Q5" s="127">
        <f t="shared" si="5"/>
        <v>108.4</v>
      </c>
      <c r="R5" s="128">
        <f t="shared" si="6"/>
        <v>542</v>
      </c>
      <c r="S5" s="137">
        <v>322</v>
      </c>
      <c r="T5" s="130">
        <v>193</v>
      </c>
      <c r="U5" s="131">
        <v>27</v>
      </c>
      <c r="V5" s="132"/>
      <c r="W5" s="13">
        <f t="shared" si="7"/>
        <v>47.400000000000006</v>
      </c>
    </row>
    <row r="6" spans="1:24" ht="15.75" hidden="1" customHeight="1">
      <c r="A6" s="286" t="s">
        <v>328</v>
      </c>
      <c r="B6" s="292" t="s">
        <v>34</v>
      </c>
      <c r="C6" s="293">
        <v>4</v>
      </c>
      <c r="D6" s="153">
        <v>3</v>
      </c>
      <c r="E6" s="123">
        <v>15</v>
      </c>
      <c r="F6" s="135">
        <v>12</v>
      </c>
      <c r="G6" s="122"/>
      <c r="H6" s="135">
        <v>75</v>
      </c>
      <c r="I6" s="148">
        <v>49</v>
      </c>
      <c r="J6" s="149">
        <v>12</v>
      </c>
      <c r="K6" s="150">
        <f t="shared" si="8"/>
        <v>94</v>
      </c>
      <c r="L6" s="125">
        <f t="shared" si="0"/>
        <v>64</v>
      </c>
      <c r="M6" s="126">
        <f t="shared" si="1"/>
        <v>27.04</v>
      </c>
      <c r="N6" s="126">
        <f t="shared" si="2"/>
        <v>33.28</v>
      </c>
      <c r="O6" s="126">
        <f t="shared" si="3"/>
        <v>37.44</v>
      </c>
      <c r="P6" s="126">
        <f t="shared" si="4"/>
        <v>41.6</v>
      </c>
      <c r="Q6" s="127">
        <f t="shared" si="5"/>
        <v>41.6</v>
      </c>
      <c r="R6" s="128">
        <f t="shared" si="6"/>
        <v>208</v>
      </c>
      <c r="S6" s="137">
        <v>152</v>
      </c>
      <c r="T6" s="138">
        <v>49</v>
      </c>
      <c r="U6" s="131">
        <v>7</v>
      </c>
      <c r="V6" s="132"/>
      <c r="W6" s="38">
        <f t="shared" si="7"/>
        <v>-22.4</v>
      </c>
      <c r="X6" s="13">
        <v>1</v>
      </c>
    </row>
    <row r="7" spans="1:24" ht="15" hidden="1" customHeight="1">
      <c r="A7" s="295" t="s">
        <v>329</v>
      </c>
      <c r="B7" s="296" t="s">
        <v>36</v>
      </c>
      <c r="C7" s="288">
        <v>1</v>
      </c>
      <c r="D7" s="153">
        <v>1</v>
      </c>
      <c r="E7" s="123">
        <v>10</v>
      </c>
      <c r="F7" s="135">
        <v>10</v>
      </c>
      <c r="G7" s="122"/>
      <c r="H7" s="135">
        <v>26</v>
      </c>
      <c r="I7" s="148">
        <v>25</v>
      </c>
      <c r="J7" s="222"/>
      <c r="K7" s="150">
        <f t="shared" si="8"/>
        <v>37</v>
      </c>
      <c r="L7" s="125">
        <f t="shared" si="0"/>
        <v>36</v>
      </c>
      <c r="M7" s="126">
        <f t="shared" si="1"/>
        <v>24.310000000000002</v>
      </c>
      <c r="N7" s="126">
        <f t="shared" si="2"/>
        <v>29.92</v>
      </c>
      <c r="O7" s="126">
        <f t="shared" si="3"/>
        <v>33.660000000000004</v>
      </c>
      <c r="P7" s="297">
        <f t="shared" si="4"/>
        <v>37.400000000000006</v>
      </c>
      <c r="Q7" s="127">
        <f t="shared" si="5"/>
        <v>37.400000000000006</v>
      </c>
      <c r="R7" s="128">
        <f t="shared" si="6"/>
        <v>187</v>
      </c>
      <c r="S7" s="129">
        <v>159</v>
      </c>
      <c r="T7" s="138">
        <v>28</v>
      </c>
      <c r="U7" s="131">
        <v>0</v>
      </c>
      <c r="V7" s="132"/>
      <c r="W7" s="13">
        <f t="shared" si="7"/>
        <v>1.4000000000000057</v>
      </c>
    </row>
    <row r="8" spans="1:24" ht="15" hidden="1" customHeight="1">
      <c r="A8" s="286" t="s">
        <v>330</v>
      </c>
      <c r="B8" s="294" t="s">
        <v>38</v>
      </c>
      <c r="C8" s="288">
        <v>1</v>
      </c>
      <c r="D8" s="153">
        <v>1</v>
      </c>
      <c r="E8" s="135">
        <v>25</v>
      </c>
      <c r="F8" s="135">
        <v>19</v>
      </c>
      <c r="G8" s="122"/>
      <c r="H8" s="135">
        <v>50</v>
      </c>
      <c r="I8" s="148">
        <v>20</v>
      </c>
      <c r="J8" s="149">
        <v>1</v>
      </c>
      <c r="K8" s="150">
        <f t="shared" si="8"/>
        <v>76</v>
      </c>
      <c r="L8" s="125">
        <f t="shared" si="0"/>
        <v>40</v>
      </c>
      <c r="M8" s="290">
        <f t="shared" si="1"/>
        <v>91</v>
      </c>
      <c r="N8" s="290">
        <f t="shared" si="2"/>
        <v>112</v>
      </c>
      <c r="O8" s="291">
        <f t="shared" si="3"/>
        <v>126</v>
      </c>
      <c r="P8" s="291">
        <f t="shared" si="4"/>
        <v>140</v>
      </c>
      <c r="Q8" s="127">
        <f t="shared" si="5"/>
        <v>140</v>
      </c>
      <c r="R8" s="128">
        <f t="shared" si="6"/>
        <v>700</v>
      </c>
      <c r="S8" s="137">
        <v>435</v>
      </c>
      <c r="T8" s="130">
        <v>233</v>
      </c>
      <c r="U8" s="131">
        <v>32</v>
      </c>
      <c r="V8" s="132"/>
      <c r="W8" s="13">
        <f t="shared" si="7"/>
        <v>100</v>
      </c>
    </row>
    <row r="9" spans="1:24" s="46" customFormat="1" ht="16.5" hidden="1" customHeight="1">
      <c r="A9" s="286" t="s">
        <v>331</v>
      </c>
      <c r="B9" s="292" t="s">
        <v>40</v>
      </c>
      <c r="C9" s="298">
        <v>1</v>
      </c>
      <c r="D9" s="135">
        <v>1</v>
      </c>
      <c r="E9" s="135">
        <v>30</v>
      </c>
      <c r="F9" s="135">
        <v>29</v>
      </c>
      <c r="G9" s="122"/>
      <c r="H9" s="157">
        <v>187</v>
      </c>
      <c r="I9" s="148">
        <v>58</v>
      </c>
      <c r="J9" s="222"/>
      <c r="K9" s="150">
        <f t="shared" si="8"/>
        <v>218</v>
      </c>
      <c r="L9" s="125">
        <f t="shared" si="0"/>
        <v>88</v>
      </c>
      <c r="M9" s="126">
        <f t="shared" si="1"/>
        <v>37.31</v>
      </c>
      <c r="N9" s="126">
        <f t="shared" si="2"/>
        <v>45.92</v>
      </c>
      <c r="O9" s="126">
        <f t="shared" si="3"/>
        <v>51.660000000000004</v>
      </c>
      <c r="P9" s="126">
        <f t="shared" si="4"/>
        <v>57.400000000000006</v>
      </c>
      <c r="Q9" s="127">
        <f t="shared" si="5"/>
        <v>57.400000000000006</v>
      </c>
      <c r="R9" s="128">
        <f t="shared" si="6"/>
        <v>287</v>
      </c>
      <c r="S9" s="137">
        <v>223</v>
      </c>
      <c r="T9" s="137">
        <v>55</v>
      </c>
      <c r="U9" s="131">
        <v>9</v>
      </c>
      <c r="V9" s="132"/>
      <c r="W9" s="38">
        <f t="shared" si="7"/>
        <v>-30.599999999999994</v>
      </c>
      <c r="X9" s="46">
        <v>1</v>
      </c>
    </row>
    <row r="10" spans="1:24" ht="15" hidden="1" customHeight="1">
      <c r="A10" s="286" t="s">
        <v>331</v>
      </c>
      <c r="B10" s="296" t="s">
        <v>43</v>
      </c>
      <c r="C10" s="288">
        <v>2</v>
      </c>
      <c r="D10" s="153">
        <v>2</v>
      </c>
      <c r="E10" s="123">
        <v>7</v>
      </c>
      <c r="F10" s="135">
        <v>7</v>
      </c>
      <c r="G10" s="122"/>
      <c r="H10" s="135">
        <v>36</v>
      </c>
      <c r="I10" s="148">
        <v>26</v>
      </c>
      <c r="J10" s="158">
        <v>5</v>
      </c>
      <c r="K10" s="150">
        <f t="shared" si="8"/>
        <v>45</v>
      </c>
      <c r="L10" s="125">
        <f t="shared" si="0"/>
        <v>35</v>
      </c>
      <c r="M10" s="126">
        <f t="shared" si="1"/>
        <v>25.61</v>
      </c>
      <c r="N10" s="126">
        <f t="shared" si="2"/>
        <v>31.52</v>
      </c>
      <c r="O10" s="126">
        <f t="shared" si="3"/>
        <v>35.46</v>
      </c>
      <c r="P10" s="297">
        <f t="shared" si="4"/>
        <v>39.4</v>
      </c>
      <c r="Q10" s="127">
        <f t="shared" si="5"/>
        <v>39.4</v>
      </c>
      <c r="R10" s="128">
        <f t="shared" si="6"/>
        <v>197</v>
      </c>
      <c r="S10" s="129">
        <v>149</v>
      </c>
      <c r="T10" s="138">
        <v>39</v>
      </c>
      <c r="U10" s="131">
        <v>9</v>
      </c>
      <c r="V10" s="132"/>
      <c r="W10" s="13">
        <f t="shared" si="7"/>
        <v>4.3999999999999986</v>
      </c>
    </row>
    <row r="11" spans="1:24" ht="15" hidden="1" customHeight="1">
      <c r="A11" s="286" t="s">
        <v>332</v>
      </c>
      <c r="B11" s="292" t="s">
        <v>46</v>
      </c>
      <c r="C11" s="293">
        <v>7</v>
      </c>
      <c r="D11" s="153">
        <v>4</v>
      </c>
      <c r="E11" s="123">
        <v>47</v>
      </c>
      <c r="F11" s="135">
        <v>47</v>
      </c>
      <c r="G11" s="122"/>
      <c r="H11" s="135">
        <v>290</v>
      </c>
      <c r="I11" s="148">
        <v>280</v>
      </c>
      <c r="J11" s="149">
        <v>8</v>
      </c>
      <c r="K11" s="150">
        <f>E11+C11+H11</f>
        <v>344</v>
      </c>
      <c r="L11" s="125">
        <f t="shared" ref="L11:L12" si="9">SUM(D11,F11,I11)</f>
        <v>331</v>
      </c>
      <c r="M11" s="126">
        <f t="shared" si="1"/>
        <v>197.86</v>
      </c>
      <c r="N11" s="126">
        <f t="shared" si="2"/>
        <v>243.52</v>
      </c>
      <c r="O11" s="126">
        <f t="shared" si="3"/>
        <v>273.96000000000004</v>
      </c>
      <c r="P11" s="126">
        <f t="shared" si="4"/>
        <v>304.40000000000003</v>
      </c>
      <c r="Q11" s="127">
        <f t="shared" si="5"/>
        <v>304.40000000000003</v>
      </c>
      <c r="R11" s="128">
        <f t="shared" si="6"/>
        <v>1522</v>
      </c>
      <c r="S11" s="137">
        <v>726</v>
      </c>
      <c r="T11" s="130">
        <v>746</v>
      </c>
      <c r="U11" s="131">
        <v>50</v>
      </c>
      <c r="V11" s="132"/>
      <c r="W11" s="38">
        <f t="shared" si="7"/>
        <v>-26.599999999999966</v>
      </c>
      <c r="X11" s="13">
        <v>1</v>
      </c>
    </row>
    <row r="12" spans="1:24" ht="15" hidden="1" customHeight="1">
      <c r="A12" s="286" t="s">
        <v>333</v>
      </c>
      <c r="B12" s="292" t="s">
        <v>48</v>
      </c>
      <c r="C12" s="288">
        <v>1</v>
      </c>
      <c r="D12" s="164">
        <v>1</v>
      </c>
      <c r="E12" s="123">
        <v>11</v>
      </c>
      <c r="F12" s="123">
        <v>11</v>
      </c>
      <c r="G12" s="149">
        <v>1</v>
      </c>
      <c r="H12" s="123">
        <v>52</v>
      </c>
      <c r="I12" s="148">
        <v>49</v>
      </c>
      <c r="J12" s="222"/>
      <c r="K12" s="150">
        <f t="shared" si="8"/>
        <v>64</v>
      </c>
      <c r="L12" s="125">
        <f t="shared" si="9"/>
        <v>61</v>
      </c>
      <c r="M12" s="126">
        <f t="shared" si="1"/>
        <v>37.18</v>
      </c>
      <c r="N12" s="126">
        <f t="shared" si="2"/>
        <v>45.76</v>
      </c>
      <c r="O12" s="126">
        <f t="shared" si="3"/>
        <v>51.48</v>
      </c>
      <c r="P12" s="126">
        <f t="shared" si="4"/>
        <v>57.199999999999996</v>
      </c>
      <c r="Q12" s="127">
        <f t="shared" si="5"/>
        <v>57.199999999999996</v>
      </c>
      <c r="R12" s="128">
        <f t="shared" si="6"/>
        <v>286</v>
      </c>
      <c r="S12" s="137">
        <v>140</v>
      </c>
      <c r="T12" s="138">
        <v>134</v>
      </c>
      <c r="U12" s="131">
        <v>12</v>
      </c>
      <c r="V12" s="132"/>
      <c r="W12" s="38">
        <f t="shared" si="7"/>
        <v>-3.8000000000000043</v>
      </c>
    </row>
    <row r="13" spans="1:24" hidden="1">
      <c r="A13" s="286" t="s">
        <v>334</v>
      </c>
      <c r="B13" s="299" t="s">
        <v>51</v>
      </c>
      <c r="C13" s="288">
        <v>3</v>
      </c>
      <c r="D13" s="153">
        <v>3</v>
      </c>
      <c r="E13" s="123">
        <v>18</v>
      </c>
      <c r="F13" s="135">
        <v>16</v>
      </c>
      <c r="G13" s="149">
        <v>2</v>
      </c>
      <c r="H13" s="123">
        <v>56</v>
      </c>
      <c r="I13" s="148">
        <v>29</v>
      </c>
      <c r="J13" s="149">
        <v>6</v>
      </c>
      <c r="K13" s="150">
        <f t="shared" si="8"/>
        <v>77</v>
      </c>
      <c r="L13" s="125">
        <f t="shared" si="0"/>
        <v>48</v>
      </c>
      <c r="M13" s="126">
        <f t="shared" si="1"/>
        <v>34.840000000000003</v>
      </c>
      <c r="N13" s="126">
        <f t="shared" si="2"/>
        <v>42.88</v>
      </c>
      <c r="O13" s="126">
        <f t="shared" si="3"/>
        <v>48.24</v>
      </c>
      <c r="P13" s="291">
        <f t="shared" si="4"/>
        <v>53.6</v>
      </c>
      <c r="Q13" s="127">
        <f t="shared" si="5"/>
        <v>53.6</v>
      </c>
      <c r="R13" s="128">
        <f t="shared" si="6"/>
        <v>268</v>
      </c>
      <c r="S13" s="137">
        <v>131</v>
      </c>
      <c r="T13" s="138">
        <v>125</v>
      </c>
      <c r="U13" s="131">
        <v>12</v>
      </c>
      <c r="V13" s="132"/>
      <c r="W13" s="13">
        <f t="shared" si="7"/>
        <v>5.6000000000000014</v>
      </c>
    </row>
    <row r="14" spans="1:24" hidden="1">
      <c r="A14" s="286" t="s">
        <v>335</v>
      </c>
      <c r="B14" s="294" t="s">
        <v>54</v>
      </c>
      <c r="C14" s="288">
        <v>3</v>
      </c>
      <c r="D14" s="164">
        <v>2</v>
      </c>
      <c r="E14" s="135">
        <v>26</v>
      </c>
      <c r="F14" s="135">
        <v>23</v>
      </c>
      <c r="G14" s="149">
        <v>1</v>
      </c>
      <c r="H14" s="123">
        <v>92</v>
      </c>
      <c r="I14" s="148">
        <v>40</v>
      </c>
      <c r="J14" s="149">
        <v>35</v>
      </c>
      <c r="K14" s="150">
        <f t="shared" si="8"/>
        <v>121</v>
      </c>
      <c r="L14" s="125">
        <f t="shared" si="0"/>
        <v>65</v>
      </c>
      <c r="M14" s="126">
        <f t="shared" si="1"/>
        <v>55.25</v>
      </c>
      <c r="N14" s="297">
        <f t="shared" si="2"/>
        <v>68</v>
      </c>
      <c r="O14" s="290">
        <f t="shared" si="3"/>
        <v>76.5</v>
      </c>
      <c r="P14" s="291">
        <f t="shared" si="4"/>
        <v>85</v>
      </c>
      <c r="Q14" s="127">
        <f t="shared" si="5"/>
        <v>85</v>
      </c>
      <c r="R14" s="128">
        <f t="shared" si="6"/>
        <v>425</v>
      </c>
      <c r="S14" s="129">
        <v>215</v>
      </c>
      <c r="T14" s="130">
        <v>195</v>
      </c>
      <c r="U14" s="131">
        <v>15</v>
      </c>
      <c r="V14" s="132"/>
      <c r="W14" s="13">
        <f t="shared" si="7"/>
        <v>20</v>
      </c>
    </row>
    <row r="15" spans="1:24" hidden="1">
      <c r="A15" s="286" t="s">
        <v>336</v>
      </c>
      <c r="B15" s="292" t="s">
        <v>56</v>
      </c>
      <c r="C15" s="293">
        <v>2</v>
      </c>
      <c r="D15" s="153">
        <v>2</v>
      </c>
      <c r="E15" s="135">
        <v>21</v>
      </c>
      <c r="F15" s="135">
        <v>17</v>
      </c>
      <c r="G15" s="147"/>
      <c r="H15" s="123">
        <v>201</v>
      </c>
      <c r="I15" s="170">
        <v>55</v>
      </c>
      <c r="J15" s="149">
        <v>1</v>
      </c>
      <c r="K15" s="150">
        <f t="shared" si="8"/>
        <v>224</v>
      </c>
      <c r="L15" s="125">
        <f>SUM(D15,F15,I15)</f>
        <v>74</v>
      </c>
      <c r="M15" s="126">
        <f t="shared" si="1"/>
        <v>37.18</v>
      </c>
      <c r="N15" s="126">
        <f t="shared" si="2"/>
        <v>45.76</v>
      </c>
      <c r="O15" s="126">
        <f t="shared" si="3"/>
        <v>51.48</v>
      </c>
      <c r="P15" s="126">
        <f t="shared" si="4"/>
        <v>57.199999999999996</v>
      </c>
      <c r="Q15" s="127">
        <f t="shared" si="5"/>
        <v>57.199999999999996</v>
      </c>
      <c r="R15" s="128">
        <f t="shared" si="6"/>
        <v>286</v>
      </c>
      <c r="S15" s="137">
        <v>153</v>
      </c>
      <c r="T15" s="138">
        <v>123</v>
      </c>
      <c r="U15" s="131">
        <v>10</v>
      </c>
      <c r="V15" s="132"/>
      <c r="W15" s="38">
        <f>Q15-L15</f>
        <v>-16.800000000000004</v>
      </c>
      <c r="X15" s="13">
        <v>1</v>
      </c>
    </row>
    <row r="16" spans="1:24" hidden="1">
      <c r="A16" s="286" t="s">
        <v>337</v>
      </c>
      <c r="B16" s="292" t="s">
        <v>59</v>
      </c>
      <c r="C16" s="300">
        <v>3</v>
      </c>
      <c r="D16" s="153">
        <v>3</v>
      </c>
      <c r="E16" s="171">
        <v>46</v>
      </c>
      <c r="F16" s="135">
        <v>43</v>
      </c>
      <c r="G16" s="200"/>
      <c r="H16" s="123">
        <v>297</v>
      </c>
      <c r="I16" s="172">
        <v>232</v>
      </c>
      <c r="J16" s="149">
        <v>26</v>
      </c>
      <c r="K16" s="150">
        <f t="shared" ref="K16:K17" si="10">E16+C16+H16</f>
        <v>346</v>
      </c>
      <c r="L16" s="125">
        <f>SUM(D16,F16,+I16)</f>
        <v>278</v>
      </c>
      <c r="M16" s="126">
        <f t="shared" si="1"/>
        <v>177.71</v>
      </c>
      <c r="N16" s="126">
        <f t="shared" si="2"/>
        <v>218.72</v>
      </c>
      <c r="O16" s="126">
        <f t="shared" si="3"/>
        <v>246.06</v>
      </c>
      <c r="P16" s="126">
        <f t="shared" si="4"/>
        <v>273.39999999999998</v>
      </c>
      <c r="Q16" s="127">
        <f t="shared" si="5"/>
        <v>273.39999999999998</v>
      </c>
      <c r="R16" s="128">
        <f t="shared" si="6"/>
        <v>1367</v>
      </c>
      <c r="S16" s="137">
        <v>601</v>
      </c>
      <c r="T16" s="130">
        <v>702</v>
      </c>
      <c r="U16" s="131">
        <v>64</v>
      </c>
      <c r="V16" s="132"/>
      <c r="W16" s="38">
        <f t="shared" si="7"/>
        <v>-4.6000000000000227</v>
      </c>
    </row>
    <row r="17" spans="1:24" hidden="1">
      <c r="A17" s="286" t="s">
        <v>338</v>
      </c>
      <c r="B17" s="292" t="s">
        <v>62</v>
      </c>
      <c r="C17" s="288">
        <v>5</v>
      </c>
      <c r="D17" s="153">
        <v>5</v>
      </c>
      <c r="E17" s="123">
        <v>42</v>
      </c>
      <c r="F17" s="135">
        <v>39</v>
      </c>
      <c r="G17" s="200"/>
      <c r="H17" s="135">
        <v>234</v>
      </c>
      <c r="I17" s="148">
        <v>195</v>
      </c>
      <c r="J17" s="149">
        <v>3</v>
      </c>
      <c r="K17" s="150">
        <f t="shared" si="10"/>
        <v>281</v>
      </c>
      <c r="L17" s="125">
        <f t="shared" si="0"/>
        <v>239</v>
      </c>
      <c r="M17" s="126">
        <f t="shared" si="1"/>
        <v>133.51</v>
      </c>
      <c r="N17" s="126">
        <f t="shared" si="2"/>
        <v>164.32</v>
      </c>
      <c r="O17" s="126">
        <f t="shared" si="3"/>
        <v>184.85999999999999</v>
      </c>
      <c r="P17" s="126">
        <f t="shared" si="4"/>
        <v>205.39999999999998</v>
      </c>
      <c r="Q17" s="127">
        <f t="shared" si="5"/>
        <v>205.39999999999998</v>
      </c>
      <c r="R17" s="128">
        <f t="shared" si="6"/>
        <v>1027</v>
      </c>
      <c r="S17" s="137">
        <v>467</v>
      </c>
      <c r="T17" s="138">
        <v>489</v>
      </c>
      <c r="U17" s="131">
        <v>71</v>
      </c>
      <c r="V17" s="132"/>
      <c r="W17" s="38">
        <f t="shared" si="7"/>
        <v>-33.600000000000023</v>
      </c>
      <c r="X17" s="13">
        <v>1</v>
      </c>
    </row>
    <row r="18" spans="1:24" hidden="1">
      <c r="A18" s="286" t="s">
        <v>339</v>
      </c>
      <c r="B18" s="292" t="s">
        <v>65</v>
      </c>
      <c r="C18" s="301">
        <v>2</v>
      </c>
      <c r="D18" s="153">
        <v>2</v>
      </c>
      <c r="E18" s="157">
        <v>101</v>
      </c>
      <c r="F18" s="135">
        <v>54</v>
      </c>
      <c r="G18" s="149">
        <v>4</v>
      </c>
      <c r="H18" s="135">
        <v>481</v>
      </c>
      <c r="I18" s="177">
        <v>207</v>
      </c>
      <c r="J18" s="149">
        <v>21</v>
      </c>
      <c r="K18" s="150">
        <f t="shared" si="8"/>
        <v>584</v>
      </c>
      <c r="L18" s="125">
        <f t="shared" si="0"/>
        <v>263</v>
      </c>
      <c r="M18" s="126">
        <f t="shared" si="1"/>
        <v>162.11000000000001</v>
      </c>
      <c r="N18" s="126">
        <f t="shared" si="2"/>
        <v>199.52</v>
      </c>
      <c r="O18" s="126">
        <f t="shared" si="3"/>
        <v>224.46</v>
      </c>
      <c r="P18" s="126">
        <f t="shared" si="4"/>
        <v>249.4</v>
      </c>
      <c r="Q18" s="127">
        <f t="shared" si="5"/>
        <v>249.4</v>
      </c>
      <c r="R18" s="128">
        <f t="shared" si="6"/>
        <v>1247</v>
      </c>
      <c r="S18" s="129">
        <v>631</v>
      </c>
      <c r="T18" s="130">
        <v>553</v>
      </c>
      <c r="U18" s="131">
        <v>63</v>
      </c>
      <c r="V18" s="132"/>
      <c r="W18" s="38">
        <f t="shared" si="7"/>
        <v>-13.599999999999994</v>
      </c>
      <c r="X18" s="13">
        <v>1</v>
      </c>
    </row>
    <row r="19" spans="1:24" ht="14.25" hidden="1" customHeight="1">
      <c r="A19" s="302" t="s">
        <v>340</v>
      </c>
      <c r="B19" s="292" t="s">
        <v>68</v>
      </c>
      <c r="C19" s="303">
        <v>15</v>
      </c>
      <c r="D19" s="153">
        <v>14</v>
      </c>
      <c r="E19" s="135">
        <v>571</v>
      </c>
      <c r="F19" s="135">
        <v>482</v>
      </c>
      <c r="G19" s="158">
        <v>10</v>
      </c>
      <c r="H19" s="135">
        <v>6626</v>
      </c>
      <c r="I19" s="172">
        <v>2575</v>
      </c>
      <c r="J19" s="158">
        <v>1233</v>
      </c>
      <c r="K19" s="150">
        <f>E19+C19+H19</f>
        <v>7212</v>
      </c>
      <c r="L19" s="125">
        <f>D19+F19+I19</f>
        <v>3071</v>
      </c>
      <c r="M19" s="126">
        <f t="shared" si="1"/>
        <v>1656.5900000000001</v>
      </c>
      <c r="N19" s="126">
        <f t="shared" si="2"/>
        <v>2038.88</v>
      </c>
      <c r="O19" s="126">
        <f t="shared" si="3"/>
        <v>2293.7400000000002</v>
      </c>
      <c r="P19" s="126">
        <f t="shared" si="4"/>
        <v>2548.6000000000004</v>
      </c>
      <c r="Q19" s="127">
        <f t="shared" si="5"/>
        <v>2548.6000000000004</v>
      </c>
      <c r="R19" s="128">
        <f t="shared" si="6"/>
        <v>12743</v>
      </c>
      <c r="S19" s="137">
        <v>7600</v>
      </c>
      <c r="T19" s="130">
        <v>4726</v>
      </c>
      <c r="U19" s="131">
        <v>417</v>
      </c>
      <c r="V19" s="132"/>
      <c r="W19" s="38">
        <f>Q19-L19</f>
        <v>-522.39999999999964</v>
      </c>
    </row>
    <row r="20" spans="1:24" hidden="1">
      <c r="A20" s="286" t="s">
        <v>341</v>
      </c>
      <c r="B20" s="292" t="s">
        <v>71</v>
      </c>
      <c r="C20" s="288">
        <v>1</v>
      </c>
      <c r="D20" s="164">
        <v>1</v>
      </c>
      <c r="E20" s="123">
        <v>12</v>
      </c>
      <c r="F20" s="135">
        <v>12</v>
      </c>
      <c r="G20" s="122"/>
      <c r="H20" s="123">
        <v>184</v>
      </c>
      <c r="I20" s="170">
        <v>162</v>
      </c>
      <c r="J20" s="149">
        <v>6</v>
      </c>
      <c r="K20" s="150">
        <f t="shared" si="8"/>
        <v>197</v>
      </c>
      <c r="L20" s="125">
        <f>SUM(D20,F20,I20)</f>
        <v>175</v>
      </c>
      <c r="M20" s="126">
        <f t="shared" si="1"/>
        <v>112.97</v>
      </c>
      <c r="N20" s="126">
        <f t="shared" si="2"/>
        <v>139.04</v>
      </c>
      <c r="O20" s="126">
        <f t="shared" si="3"/>
        <v>156.41999999999999</v>
      </c>
      <c r="P20" s="126">
        <f t="shared" si="4"/>
        <v>173.79999999999998</v>
      </c>
      <c r="Q20" s="127">
        <f t="shared" si="5"/>
        <v>173.79999999999998</v>
      </c>
      <c r="R20" s="128">
        <f t="shared" si="6"/>
        <v>869</v>
      </c>
      <c r="S20" s="137">
        <v>474</v>
      </c>
      <c r="T20" s="130">
        <v>374</v>
      </c>
      <c r="U20" s="131">
        <v>21</v>
      </c>
      <c r="V20" s="132"/>
      <c r="W20" s="13">
        <f t="shared" si="7"/>
        <v>-1.2000000000000171</v>
      </c>
    </row>
    <row r="21" spans="1:24" hidden="1">
      <c r="A21" s="286" t="s">
        <v>342</v>
      </c>
      <c r="B21" s="292" t="s">
        <v>74</v>
      </c>
      <c r="C21" s="288">
        <v>4</v>
      </c>
      <c r="D21" s="153">
        <v>3</v>
      </c>
      <c r="E21" s="123">
        <v>41</v>
      </c>
      <c r="F21" s="135">
        <v>39</v>
      </c>
      <c r="G21" s="158">
        <v>1</v>
      </c>
      <c r="H21" s="123">
        <v>399</v>
      </c>
      <c r="I21" s="170">
        <v>257</v>
      </c>
      <c r="J21" s="149">
        <v>67</v>
      </c>
      <c r="K21" s="150">
        <f t="shared" si="8"/>
        <v>444</v>
      </c>
      <c r="L21" s="125">
        <f t="shared" si="0"/>
        <v>299</v>
      </c>
      <c r="M21" s="126">
        <f t="shared" si="1"/>
        <v>161.59</v>
      </c>
      <c r="N21" s="126">
        <f t="shared" si="2"/>
        <v>198.88</v>
      </c>
      <c r="O21" s="126">
        <f t="shared" si="3"/>
        <v>223.74</v>
      </c>
      <c r="P21" s="126">
        <f t="shared" si="4"/>
        <v>248.6</v>
      </c>
      <c r="Q21" s="127">
        <f t="shared" si="5"/>
        <v>248.6</v>
      </c>
      <c r="R21" s="128">
        <f t="shared" si="6"/>
        <v>1243</v>
      </c>
      <c r="S21" s="129">
        <v>586</v>
      </c>
      <c r="T21" s="138">
        <v>590</v>
      </c>
      <c r="U21" s="131">
        <v>67</v>
      </c>
      <c r="V21" s="132"/>
      <c r="W21" s="38">
        <f>Q21-L21</f>
        <v>-50.400000000000006</v>
      </c>
      <c r="X21" s="13">
        <v>1</v>
      </c>
    </row>
    <row r="22" spans="1:24" hidden="1">
      <c r="A22" s="286" t="s">
        <v>343</v>
      </c>
      <c r="B22" s="292" t="s">
        <v>76</v>
      </c>
      <c r="C22" s="288">
        <v>2</v>
      </c>
      <c r="D22" s="153">
        <v>2</v>
      </c>
      <c r="E22" s="123">
        <v>41</v>
      </c>
      <c r="F22" s="135">
        <v>41</v>
      </c>
      <c r="G22" s="147"/>
      <c r="H22" s="135">
        <v>141</v>
      </c>
      <c r="I22" s="148">
        <v>126</v>
      </c>
      <c r="J22" s="149">
        <v>5</v>
      </c>
      <c r="K22" s="150">
        <f t="shared" ref="K22:K23" si="11">E22+C22+H22</f>
        <v>184</v>
      </c>
      <c r="L22" s="125">
        <f t="shared" si="0"/>
        <v>169</v>
      </c>
      <c r="M22" s="126">
        <f t="shared" si="1"/>
        <v>94.77</v>
      </c>
      <c r="N22" s="126">
        <f t="shared" si="2"/>
        <v>116.64</v>
      </c>
      <c r="O22" s="126">
        <f t="shared" si="3"/>
        <v>131.22</v>
      </c>
      <c r="P22" s="126">
        <f t="shared" si="4"/>
        <v>145.80000000000001</v>
      </c>
      <c r="Q22" s="127">
        <f t="shared" si="5"/>
        <v>145.80000000000001</v>
      </c>
      <c r="R22" s="128">
        <f t="shared" si="6"/>
        <v>729</v>
      </c>
      <c r="S22" s="137">
        <v>372</v>
      </c>
      <c r="T22" s="130">
        <v>326</v>
      </c>
      <c r="U22" s="131">
        <v>31</v>
      </c>
      <c r="V22" s="132"/>
      <c r="W22" s="38">
        <f t="shared" si="7"/>
        <v>-23.199999999999989</v>
      </c>
    </row>
    <row r="23" spans="1:24" ht="17.25" hidden="1" customHeight="1">
      <c r="A23" s="286" t="s">
        <v>344</v>
      </c>
      <c r="B23" s="292" t="s">
        <v>79</v>
      </c>
      <c r="C23" s="288">
        <v>1</v>
      </c>
      <c r="D23" s="153">
        <v>1</v>
      </c>
      <c r="E23" s="123">
        <v>98</v>
      </c>
      <c r="F23" s="123">
        <v>94</v>
      </c>
      <c r="G23" s="158">
        <v>2</v>
      </c>
      <c r="H23" s="123">
        <v>751</v>
      </c>
      <c r="I23" s="148">
        <v>604</v>
      </c>
      <c r="J23" s="149">
        <v>75</v>
      </c>
      <c r="K23" s="150">
        <f t="shared" si="11"/>
        <v>850</v>
      </c>
      <c r="L23" s="125">
        <f>SUM(D23,F23,I23)</f>
        <v>699</v>
      </c>
      <c r="M23" s="126">
        <f t="shared" si="1"/>
        <v>452.92000000000007</v>
      </c>
      <c r="N23" s="126">
        <f t="shared" si="2"/>
        <v>557.44000000000005</v>
      </c>
      <c r="O23" s="126">
        <f t="shared" si="3"/>
        <v>627.12000000000012</v>
      </c>
      <c r="P23" s="126">
        <f t="shared" si="4"/>
        <v>696.80000000000007</v>
      </c>
      <c r="Q23" s="127">
        <f t="shared" si="5"/>
        <v>696.80000000000007</v>
      </c>
      <c r="R23" s="128">
        <f t="shared" si="6"/>
        <v>3484</v>
      </c>
      <c r="S23" s="137">
        <v>1832</v>
      </c>
      <c r="T23" s="130">
        <v>1372</v>
      </c>
      <c r="U23" s="131">
        <v>280</v>
      </c>
      <c r="V23" s="132"/>
      <c r="W23" s="38">
        <f t="shared" si="7"/>
        <v>-2.1999999999999318</v>
      </c>
    </row>
    <row r="24" spans="1:24" hidden="1">
      <c r="A24" s="286" t="s">
        <v>345</v>
      </c>
      <c r="B24" s="292" t="s">
        <v>81</v>
      </c>
      <c r="C24" s="288">
        <v>2</v>
      </c>
      <c r="D24" s="153">
        <v>2</v>
      </c>
      <c r="E24" s="123">
        <v>30</v>
      </c>
      <c r="F24" s="123">
        <v>27</v>
      </c>
      <c r="G24" s="158">
        <v>1</v>
      </c>
      <c r="H24" s="135">
        <v>548</v>
      </c>
      <c r="I24" s="184">
        <v>394</v>
      </c>
      <c r="J24" s="149">
        <v>67</v>
      </c>
      <c r="K24" s="150">
        <f t="shared" si="8"/>
        <v>580</v>
      </c>
      <c r="L24" s="125">
        <f t="shared" si="0"/>
        <v>423</v>
      </c>
      <c r="M24" s="126">
        <f t="shared" si="1"/>
        <v>84.759999999999991</v>
      </c>
      <c r="N24" s="126">
        <f t="shared" si="2"/>
        <v>104.32</v>
      </c>
      <c r="O24" s="126">
        <f t="shared" si="3"/>
        <v>117.35999999999999</v>
      </c>
      <c r="P24" s="126">
        <f t="shared" si="4"/>
        <v>130.39999999999998</v>
      </c>
      <c r="Q24" s="127">
        <f t="shared" si="5"/>
        <v>130.39999999999998</v>
      </c>
      <c r="R24" s="128">
        <f t="shared" si="6"/>
        <v>652</v>
      </c>
      <c r="S24" s="129">
        <v>321</v>
      </c>
      <c r="T24" s="130">
        <v>301</v>
      </c>
      <c r="U24" s="131">
        <v>30</v>
      </c>
      <c r="V24" s="132"/>
      <c r="W24" s="38">
        <f t="shared" si="7"/>
        <v>-292.60000000000002</v>
      </c>
      <c r="X24" s="13">
        <v>1</v>
      </c>
    </row>
    <row r="25" spans="1:24" hidden="1">
      <c r="A25" s="286" t="s">
        <v>346</v>
      </c>
      <c r="B25" s="292" t="s">
        <v>84</v>
      </c>
      <c r="C25" s="293">
        <v>2</v>
      </c>
      <c r="D25" s="153">
        <v>1</v>
      </c>
      <c r="E25" s="153">
        <v>20</v>
      </c>
      <c r="F25" s="153">
        <v>20</v>
      </c>
      <c r="G25" s="122"/>
      <c r="H25" s="135">
        <v>201</v>
      </c>
      <c r="I25" s="148">
        <v>140</v>
      </c>
      <c r="J25" s="149">
        <v>29</v>
      </c>
      <c r="K25" s="150">
        <f t="shared" si="8"/>
        <v>223</v>
      </c>
      <c r="L25" s="125">
        <f t="shared" si="0"/>
        <v>161</v>
      </c>
      <c r="M25" s="126">
        <f t="shared" si="1"/>
        <v>89.44</v>
      </c>
      <c r="N25" s="126">
        <f t="shared" si="2"/>
        <v>110.08</v>
      </c>
      <c r="O25" s="126">
        <f t="shared" si="3"/>
        <v>123.84</v>
      </c>
      <c r="P25" s="126">
        <f t="shared" si="4"/>
        <v>137.6</v>
      </c>
      <c r="Q25" s="127">
        <f t="shared" si="5"/>
        <v>137.6</v>
      </c>
      <c r="R25" s="128">
        <f t="shared" si="6"/>
        <v>688</v>
      </c>
      <c r="S25" s="137">
        <v>331</v>
      </c>
      <c r="T25" s="130">
        <v>317</v>
      </c>
      <c r="U25" s="131">
        <v>40</v>
      </c>
      <c r="V25" s="132"/>
      <c r="W25" s="38">
        <f t="shared" si="7"/>
        <v>-23.400000000000006</v>
      </c>
      <c r="X25" s="13">
        <v>1</v>
      </c>
    </row>
    <row r="26" spans="1:24" hidden="1">
      <c r="A26" s="286" t="s">
        <v>347</v>
      </c>
      <c r="B26" s="292" t="s">
        <v>87</v>
      </c>
      <c r="C26" s="288">
        <v>1</v>
      </c>
      <c r="D26" s="153">
        <v>1</v>
      </c>
      <c r="E26" s="123">
        <v>12</v>
      </c>
      <c r="F26" s="157">
        <v>14</v>
      </c>
      <c r="G26" s="122"/>
      <c r="H26" s="157">
        <v>101</v>
      </c>
      <c r="I26" s="170">
        <v>85</v>
      </c>
      <c r="J26" s="149">
        <v>4</v>
      </c>
      <c r="K26" s="150">
        <f t="shared" si="8"/>
        <v>114</v>
      </c>
      <c r="L26" s="125">
        <f t="shared" si="0"/>
        <v>100</v>
      </c>
      <c r="M26" s="126">
        <f t="shared" si="1"/>
        <v>38.090000000000003</v>
      </c>
      <c r="N26" s="126">
        <f t="shared" si="2"/>
        <v>46.88</v>
      </c>
      <c r="O26" s="126">
        <f t="shared" si="3"/>
        <v>52.74</v>
      </c>
      <c r="P26" s="126">
        <f t="shared" si="4"/>
        <v>58.6</v>
      </c>
      <c r="Q26" s="127">
        <f t="shared" si="5"/>
        <v>58.6</v>
      </c>
      <c r="R26" s="128">
        <f t="shared" si="6"/>
        <v>293</v>
      </c>
      <c r="S26" s="129">
        <v>201</v>
      </c>
      <c r="T26" s="130">
        <v>80</v>
      </c>
      <c r="U26" s="131">
        <v>12</v>
      </c>
      <c r="V26" s="132"/>
      <c r="W26" s="38">
        <f t="shared" si="7"/>
        <v>-41.4</v>
      </c>
      <c r="X26" s="13">
        <v>1</v>
      </c>
    </row>
    <row r="27" spans="1:24" hidden="1">
      <c r="A27" s="286" t="s">
        <v>348</v>
      </c>
      <c r="B27" s="299" t="s">
        <v>90</v>
      </c>
      <c r="C27" s="288">
        <v>5</v>
      </c>
      <c r="D27" s="153">
        <v>4</v>
      </c>
      <c r="E27" s="135">
        <v>41</v>
      </c>
      <c r="F27" s="135">
        <v>33</v>
      </c>
      <c r="G27" s="158">
        <v>2</v>
      </c>
      <c r="H27" s="123">
        <v>287</v>
      </c>
      <c r="I27" s="148">
        <v>90</v>
      </c>
      <c r="J27" s="158">
        <v>24</v>
      </c>
      <c r="K27" s="150">
        <f t="shared" si="8"/>
        <v>333</v>
      </c>
      <c r="L27" s="125">
        <f t="shared" si="0"/>
        <v>127</v>
      </c>
      <c r="M27" s="126">
        <f t="shared" si="1"/>
        <v>93.47</v>
      </c>
      <c r="N27" s="126">
        <f t="shared" si="2"/>
        <v>115.04</v>
      </c>
      <c r="O27" s="297">
        <f t="shared" si="3"/>
        <v>129.42000000000002</v>
      </c>
      <c r="P27" s="291">
        <f t="shared" si="4"/>
        <v>143.80000000000001</v>
      </c>
      <c r="Q27" s="127">
        <f t="shared" si="5"/>
        <v>143.80000000000001</v>
      </c>
      <c r="R27" s="128">
        <f t="shared" si="6"/>
        <v>719</v>
      </c>
      <c r="S27" s="137">
        <v>528</v>
      </c>
      <c r="T27" s="138">
        <v>191</v>
      </c>
      <c r="U27" s="131">
        <v>0</v>
      </c>
      <c r="V27" s="132"/>
      <c r="W27" s="13">
        <f t="shared" si="7"/>
        <v>16.800000000000011</v>
      </c>
    </row>
    <row r="28" spans="1:24" hidden="1">
      <c r="A28" s="286" t="s">
        <v>349</v>
      </c>
      <c r="B28" s="304" t="s">
        <v>92</v>
      </c>
      <c r="C28" s="293">
        <v>6</v>
      </c>
      <c r="D28" s="153">
        <v>5</v>
      </c>
      <c r="E28" s="123">
        <v>29</v>
      </c>
      <c r="F28" s="157">
        <v>23</v>
      </c>
      <c r="G28" s="158">
        <v>1</v>
      </c>
      <c r="H28" s="190">
        <v>468</v>
      </c>
      <c r="I28" s="172">
        <v>296</v>
      </c>
      <c r="J28" s="149">
        <v>78</v>
      </c>
      <c r="K28" s="150">
        <f t="shared" si="8"/>
        <v>503</v>
      </c>
      <c r="L28" s="125">
        <f t="shared" si="0"/>
        <v>324</v>
      </c>
      <c r="M28" s="126">
        <f t="shared" si="1"/>
        <v>80.73</v>
      </c>
      <c r="N28" s="126">
        <f t="shared" si="2"/>
        <v>99.36</v>
      </c>
      <c r="O28" s="126">
        <f t="shared" si="3"/>
        <v>111.78</v>
      </c>
      <c r="P28" s="126">
        <f t="shared" si="4"/>
        <v>124.2</v>
      </c>
      <c r="Q28" s="127">
        <f t="shared" si="5"/>
        <v>124.2</v>
      </c>
      <c r="R28" s="128">
        <f t="shared" si="6"/>
        <v>621</v>
      </c>
      <c r="S28" s="137">
        <v>465</v>
      </c>
      <c r="T28" s="138">
        <v>149</v>
      </c>
      <c r="U28" s="131">
        <v>7</v>
      </c>
      <c r="V28" s="132"/>
      <c r="W28" s="38">
        <f t="shared" si="7"/>
        <v>-199.8</v>
      </c>
      <c r="X28" s="13">
        <v>1</v>
      </c>
    </row>
    <row r="29" spans="1:24" hidden="1">
      <c r="A29" s="286" t="s">
        <v>350</v>
      </c>
      <c r="B29" s="299" t="s">
        <v>95</v>
      </c>
      <c r="C29" s="288">
        <v>2</v>
      </c>
      <c r="D29" s="153">
        <v>2</v>
      </c>
      <c r="E29" s="123">
        <v>35</v>
      </c>
      <c r="F29" s="135">
        <v>27</v>
      </c>
      <c r="G29" s="158">
        <v>2</v>
      </c>
      <c r="H29" s="190">
        <v>119</v>
      </c>
      <c r="I29" s="148">
        <v>60</v>
      </c>
      <c r="J29" s="158">
        <v>16</v>
      </c>
      <c r="K29" s="150">
        <f t="shared" si="8"/>
        <v>156</v>
      </c>
      <c r="L29" s="125">
        <f t="shared" si="0"/>
        <v>89</v>
      </c>
      <c r="M29" s="126">
        <f t="shared" si="1"/>
        <v>72.02</v>
      </c>
      <c r="N29" s="126">
        <f t="shared" si="2"/>
        <v>88.64</v>
      </c>
      <c r="O29" s="291">
        <f t="shared" si="3"/>
        <v>99.72</v>
      </c>
      <c r="P29" s="291">
        <f t="shared" si="4"/>
        <v>110.8</v>
      </c>
      <c r="Q29" s="127">
        <f t="shared" si="5"/>
        <v>110.8</v>
      </c>
      <c r="R29" s="128">
        <f t="shared" si="6"/>
        <v>554</v>
      </c>
      <c r="S29" s="129">
        <v>384</v>
      </c>
      <c r="T29" s="130">
        <v>123</v>
      </c>
      <c r="U29" s="131">
        <v>47</v>
      </c>
      <c r="V29" s="132"/>
      <c r="W29" s="13">
        <f t="shared" si="7"/>
        <v>21.799999999999997</v>
      </c>
    </row>
    <row r="30" spans="1:24" hidden="1">
      <c r="A30" s="286" t="s">
        <v>351</v>
      </c>
      <c r="B30" s="292" t="s">
        <v>97</v>
      </c>
      <c r="C30" s="288">
        <v>3</v>
      </c>
      <c r="D30" s="153">
        <v>2</v>
      </c>
      <c r="E30" s="123">
        <v>18</v>
      </c>
      <c r="F30" s="135">
        <v>15</v>
      </c>
      <c r="G30" s="158">
        <v>1</v>
      </c>
      <c r="H30" s="123">
        <v>229</v>
      </c>
      <c r="I30" s="148">
        <v>126</v>
      </c>
      <c r="J30" s="158">
        <v>6</v>
      </c>
      <c r="K30" s="150">
        <f t="shared" si="8"/>
        <v>250</v>
      </c>
      <c r="L30" s="125">
        <f t="shared" si="0"/>
        <v>143</v>
      </c>
      <c r="M30" s="126">
        <f t="shared" si="1"/>
        <v>42.9</v>
      </c>
      <c r="N30" s="126">
        <f t="shared" si="2"/>
        <v>52.8</v>
      </c>
      <c r="O30" s="126">
        <f t="shared" si="3"/>
        <v>59.4</v>
      </c>
      <c r="P30" s="126">
        <f t="shared" si="4"/>
        <v>66</v>
      </c>
      <c r="Q30" s="127">
        <f t="shared" si="5"/>
        <v>66</v>
      </c>
      <c r="R30" s="128">
        <f t="shared" si="6"/>
        <v>330</v>
      </c>
      <c r="S30" s="137">
        <v>251</v>
      </c>
      <c r="T30" s="138">
        <v>56</v>
      </c>
      <c r="U30" s="131">
        <v>23</v>
      </c>
      <c r="V30" s="132"/>
      <c r="W30" s="38">
        <f t="shared" si="7"/>
        <v>-77</v>
      </c>
      <c r="X30" s="13">
        <v>1</v>
      </c>
    </row>
    <row r="31" spans="1:24" hidden="1">
      <c r="A31" s="286" t="s">
        <v>352</v>
      </c>
      <c r="B31" s="296" t="s">
        <v>99</v>
      </c>
      <c r="C31" s="293">
        <v>4</v>
      </c>
      <c r="D31" s="153">
        <v>4</v>
      </c>
      <c r="E31" s="123">
        <v>19</v>
      </c>
      <c r="F31" s="135">
        <v>19</v>
      </c>
      <c r="G31" s="147"/>
      <c r="H31" s="123">
        <v>88</v>
      </c>
      <c r="I31" s="148">
        <v>50</v>
      </c>
      <c r="J31" s="149">
        <v>17</v>
      </c>
      <c r="K31" s="150">
        <f t="shared" si="8"/>
        <v>111</v>
      </c>
      <c r="L31" s="125">
        <f t="shared" si="0"/>
        <v>73</v>
      </c>
      <c r="M31" s="126">
        <f t="shared" si="1"/>
        <v>50.699999999999996</v>
      </c>
      <c r="N31" s="126">
        <f t="shared" si="2"/>
        <v>62.4</v>
      </c>
      <c r="O31" s="126">
        <f t="shared" si="3"/>
        <v>70.2</v>
      </c>
      <c r="P31" s="291">
        <f t="shared" si="4"/>
        <v>78</v>
      </c>
      <c r="Q31" s="127">
        <f t="shared" si="5"/>
        <v>78</v>
      </c>
      <c r="R31" s="128">
        <f t="shared" si="6"/>
        <v>390</v>
      </c>
      <c r="S31" s="137">
        <v>301</v>
      </c>
      <c r="T31" s="138">
        <v>84</v>
      </c>
      <c r="U31" s="131">
        <v>5</v>
      </c>
      <c r="V31" s="132"/>
      <c r="W31" s="13">
        <f t="shared" si="7"/>
        <v>5</v>
      </c>
    </row>
    <row r="32" spans="1:24" hidden="1">
      <c r="A32" s="286" t="s">
        <v>353</v>
      </c>
      <c r="B32" s="292" t="s">
        <v>102</v>
      </c>
      <c r="C32" s="293">
        <v>3</v>
      </c>
      <c r="D32" s="153">
        <v>3</v>
      </c>
      <c r="E32" s="123">
        <v>33</v>
      </c>
      <c r="F32" s="157">
        <v>29</v>
      </c>
      <c r="G32" s="158">
        <v>2</v>
      </c>
      <c r="H32" s="190">
        <v>223</v>
      </c>
      <c r="I32" s="123">
        <v>141</v>
      </c>
      <c r="J32" s="193">
        <v>14</v>
      </c>
      <c r="K32" s="121">
        <f t="shared" si="8"/>
        <v>259</v>
      </c>
      <c r="L32" s="125">
        <f t="shared" si="0"/>
        <v>173</v>
      </c>
      <c r="M32" s="126">
        <f t="shared" si="1"/>
        <v>50.96</v>
      </c>
      <c r="N32" s="126">
        <f t="shared" si="2"/>
        <v>62.72</v>
      </c>
      <c r="O32" s="126">
        <f t="shared" si="3"/>
        <v>70.56</v>
      </c>
      <c r="P32" s="126">
        <f t="shared" si="4"/>
        <v>78.400000000000006</v>
      </c>
      <c r="Q32" s="127">
        <f t="shared" si="5"/>
        <v>78.400000000000006</v>
      </c>
      <c r="R32" s="128">
        <f t="shared" si="6"/>
        <v>392</v>
      </c>
      <c r="S32" s="137">
        <v>298</v>
      </c>
      <c r="T32" s="138">
        <v>88</v>
      </c>
      <c r="U32" s="131">
        <v>6</v>
      </c>
      <c r="V32" s="132"/>
      <c r="W32" s="38">
        <f t="shared" si="7"/>
        <v>-94.6</v>
      </c>
      <c r="X32" s="13">
        <v>1</v>
      </c>
    </row>
    <row r="33" spans="1:24" hidden="1">
      <c r="A33" s="286" t="s">
        <v>354</v>
      </c>
      <c r="B33" s="292" t="s">
        <v>104</v>
      </c>
      <c r="C33" s="288">
        <v>3</v>
      </c>
      <c r="D33" s="153">
        <v>3</v>
      </c>
      <c r="E33" s="123">
        <v>23</v>
      </c>
      <c r="F33" s="135">
        <v>19</v>
      </c>
      <c r="G33" s="200"/>
      <c r="H33" s="135">
        <v>69</v>
      </c>
      <c r="I33" s="123">
        <v>35</v>
      </c>
      <c r="J33" s="193">
        <v>7</v>
      </c>
      <c r="K33" s="121">
        <f t="shared" si="8"/>
        <v>95</v>
      </c>
      <c r="L33" s="125">
        <f>SUM(D33,F33,I33)</f>
        <v>57</v>
      </c>
      <c r="M33" s="126">
        <f t="shared" si="1"/>
        <v>31.85</v>
      </c>
      <c r="N33" s="126">
        <f t="shared" si="2"/>
        <v>39.200000000000003</v>
      </c>
      <c r="O33" s="126">
        <f t="shared" si="3"/>
        <v>44.1</v>
      </c>
      <c r="P33" s="126">
        <f t="shared" si="4"/>
        <v>49</v>
      </c>
      <c r="Q33" s="127">
        <f t="shared" si="5"/>
        <v>49</v>
      </c>
      <c r="R33" s="128">
        <f t="shared" si="6"/>
        <v>245</v>
      </c>
      <c r="S33" s="137">
        <v>181</v>
      </c>
      <c r="T33" s="138">
        <v>54</v>
      </c>
      <c r="U33" s="131">
        <v>10</v>
      </c>
      <c r="V33" s="132"/>
      <c r="W33" s="38">
        <f t="shared" si="7"/>
        <v>-8</v>
      </c>
      <c r="X33" s="13">
        <v>1</v>
      </c>
    </row>
    <row r="34" spans="1:24" hidden="1">
      <c r="A34" s="286" t="s">
        <v>355</v>
      </c>
      <c r="B34" s="292" t="s">
        <v>107</v>
      </c>
      <c r="C34" s="288">
        <v>1</v>
      </c>
      <c r="D34" s="153">
        <v>1</v>
      </c>
      <c r="E34" s="135">
        <v>27</v>
      </c>
      <c r="F34" s="135">
        <v>17</v>
      </c>
      <c r="G34" s="158">
        <v>2</v>
      </c>
      <c r="H34" s="135">
        <v>293</v>
      </c>
      <c r="I34" s="123">
        <v>109</v>
      </c>
      <c r="J34" s="193">
        <v>45</v>
      </c>
      <c r="K34" s="121">
        <f t="shared" si="8"/>
        <v>321</v>
      </c>
      <c r="L34" s="125">
        <f t="shared" si="0"/>
        <v>127</v>
      </c>
      <c r="M34" s="126">
        <f t="shared" si="1"/>
        <v>62.79</v>
      </c>
      <c r="N34" s="126">
        <f t="shared" si="2"/>
        <v>77.28</v>
      </c>
      <c r="O34" s="126">
        <f t="shared" si="3"/>
        <v>86.94</v>
      </c>
      <c r="P34" s="126">
        <f t="shared" si="4"/>
        <v>96.6</v>
      </c>
      <c r="Q34" s="127">
        <f t="shared" si="5"/>
        <v>96.6</v>
      </c>
      <c r="R34" s="128">
        <f t="shared" si="6"/>
        <v>483</v>
      </c>
      <c r="S34" s="137">
        <v>344</v>
      </c>
      <c r="T34" s="138">
        <v>127</v>
      </c>
      <c r="U34" s="131">
        <v>12</v>
      </c>
      <c r="V34" s="132"/>
      <c r="W34" s="38">
        <f t="shared" si="7"/>
        <v>-30.400000000000006</v>
      </c>
      <c r="X34" s="13">
        <v>1</v>
      </c>
    </row>
    <row r="35" spans="1:24" hidden="1">
      <c r="A35" s="286" t="s">
        <v>356</v>
      </c>
      <c r="B35" s="294" t="s">
        <v>110</v>
      </c>
      <c r="C35" s="288">
        <v>2</v>
      </c>
      <c r="D35" s="164">
        <v>2</v>
      </c>
      <c r="E35" s="123">
        <v>26</v>
      </c>
      <c r="F35" s="135">
        <v>20</v>
      </c>
      <c r="G35" s="158">
        <v>2</v>
      </c>
      <c r="H35" s="135">
        <v>85</v>
      </c>
      <c r="I35" s="123">
        <v>33</v>
      </c>
      <c r="J35" s="193">
        <v>30</v>
      </c>
      <c r="K35" s="121">
        <f t="shared" si="8"/>
        <v>113</v>
      </c>
      <c r="L35" s="125">
        <f t="shared" si="0"/>
        <v>55</v>
      </c>
      <c r="M35" s="126">
        <f t="shared" si="1"/>
        <v>54.21</v>
      </c>
      <c r="N35" s="290">
        <f t="shared" si="2"/>
        <v>66.72</v>
      </c>
      <c r="O35" s="291">
        <f t="shared" si="3"/>
        <v>75.06</v>
      </c>
      <c r="P35" s="291">
        <f t="shared" si="4"/>
        <v>83.4</v>
      </c>
      <c r="Q35" s="127">
        <f t="shared" si="5"/>
        <v>83.4</v>
      </c>
      <c r="R35" s="128">
        <f t="shared" si="6"/>
        <v>417</v>
      </c>
      <c r="S35" s="129">
        <v>309</v>
      </c>
      <c r="T35" s="130">
        <v>80</v>
      </c>
      <c r="U35" s="131">
        <v>28</v>
      </c>
      <c r="V35" s="132"/>
      <c r="W35" s="13">
        <f t="shared" si="7"/>
        <v>28.400000000000006</v>
      </c>
    </row>
    <row r="36" spans="1:24" hidden="1">
      <c r="A36" s="286" t="s">
        <v>357</v>
      </c>
      <c r="B36" s="299" t="s">
        <v>113</v>
      </c>
      <c r="C36" s="293">
        <v>2</v>
      </c>
      <c r="D36" s="153">
        <v>2</v>
      </c>
      <c r="E36" s="123">
        <v>11</v>
      </c>
      <c r="F36" s="135">
        <v>11</v>
      </c>
      <c r="G36" s="122"/>
      <c r="H36" s="123">
        <v>125</v>
      </c>
      <c r="I36" s="123">
        <v>63</v>
      </c>
      <c r="J36" s="193">
        <v>19</v>
      </c>
      <c r="K36" s="121">
        <f t="shared" si="8"/>
        <v>138</v>
      </c>
      <c r="L36" s="125">
        <f t="shared" si="0"/>
        <v>76</v>
      </c>
      <c r="M36" s="126">
        <f t="shared" si="1"/>
        <v>57.98</v>
      </c>
      <c r="N36" s="126">
        <f t="shared" si="2"/>
        <v>71.36</v>
      </c>
      <c r="O36" s="297">
        <f t="shared" si="3"/>
        <v>80.28</v>
      </c>
      <c r="P36" s="291">
        <f t="shared" si="4"/>
        <v>89.2</v>
      </c>
      <c r="Q36" s="127">
        <f t="shared" si="5"/>
        <v>89.2</v>
      </c>
      <c r="R36" s="128">
        <f t="shared" si="6"/>
        <v>446</v>
      </c>
      <c r="S36" s="137">
        <v>223</v>
      </c>
      <c r="T36" s="138">
        <v>167</v>
      </c>
      <c r="U36" s="131">
        <v>56</v>
      </c>
      <c r="V36" s="132"/>
      <c r="W36" s="13">
        <f t="shared" si="7"/>
        <v>13.200000000000003</v>
      </c>
    </row>
    <row r="37" spans="1:24" hidden="1">
      <c r="A37" s="286" t="s">
        <v>358</v>
      </c>
      <c r="B37" s="299" t="s">
        <v>115</v>
      </c>
      <c r="C37" s="288">
        <v>1</v>
      </c>
      <c r="D37" s="153">
        <v>1</v>
      </c>
      <c r="E37" s="123">
        <v>9</v>
      </c>
      <c r="F37" s="135">
        <v>7</v>
      </c>
      <c r="G37" s="158">
        <v>1</v>
      </c>
      <c r="H37" s="135">
        <v>33</v>
      </c>
      <c r="I37" s="123">
        <v>3</v>
      </c>
      <c r="J37" s="193">
        <v>6</v>
      </c>
      <c r="K37" s="121">
        <f t="shared" si="8"/>
        <v>43</v>
      </c>
      <c r="L37" s="125">
        <f t="shared" si="0"/>
        <v>11</v>
      </c>
      <c r="M37" s="290">
        <f t="shared" si="1"/>
        <v>29.25</v>
      </c>
      <c r="N37" s="290">
        <f t="shared" si="2"/>
        <v>36</v>
      </c>
      <c r="O37" s="291">
        <f t="shared" si="3"/>
        <v>40.5</v>
      </c>
      <c r="P37" s="291">
        <f t="shared" si="4"/>
        <v>45</v>
      </c>
      <c r="Q37" s="127">
        <f t="shared" si="5"/>
        <v>45</v>
      </c>
      <c r="R37" s="128">
        <f t="shared" si="6"/>
        <v>225</v>
      </c>
      <c r="S37" s="137">
        <v>178</v>
      </c>
      <c r="T37" s="138">
        <v>47</v>
      </c>
      <c r="U37" s="131">
        <v>0</v>
      </c>
      <c r="V37" s="132"/>
      <c r="W37" s="13">
        <f t="shared" si="7"/>
        <v>34</v>
      </c>
    </row>
    <row r="38" spans="1:24" hidden="1">
      <c r="A38" s="286" t="s">
        <v>359</v>
      </c>
      <c r="B38" s="292" t="s">
        <v>116</v>
      </c>
      <c r="C38" s="305">
        <v>1</v>
      </c>
      <c r="D38" s="153">
        <v>1</v>
      </c>
      <c r="E38" s="135">
        <v>30</v>
      </c>
      <c r="F38" s="135">
        <v>28</v>
      </c>
      <c r="G38" s="122"/>
      <c r="H38" s="135">
        <v>39</v>
      </c>
      <c r="I38" s="123">
        <v>38</v>
      </c>
      <c r="J38" s="158">
        <v>1</v>
      </c>
      <c r="K38" s="121">
        <f t="shared" si="8"/>
        <v>70</v>
      </c>
      <c r="L38" s="125">
        <f t="shared" si="0"/>
        <v>67</v>
      </c>
      <c r="M38" s="126">
        <f t="shared" si="1"/>
        <v>43.16</v>
      </c>
      <c r="N38" s="126">
        <f t="shared" si="2"/>
        <v>53.12</v>
      </c>
      <c r="O38" s="126">
        <f t="shared" si="3"/>
        <v>59.76</v>
      </c>
      <c r="P38" s="126">
        <f t="shared" si="4"/>
        <v>66.399999999999991</v>
      </c>
      <c r="Q38" s="127">
        <f t="shared" si="5"/>
        <v>66.399999999999991</v>
      </c>
      <c r="R38" s="128">
        <f t="shared" si="6"/>
        <v>332</v>
      </c>
      <c r="S38" s="129">
        <v>247</v>
      </c>
      <c r="T38" s="130">
        <v>72</v>
      </c>
      <c r="U38" s="129">
        <v>13</v>
      </c>
      <c r="V38" s="194"/>
      <c r="W38" s="38">
        <f t="shared" si="7"/>
        <v>-0.60000000000000853</v>
      </c>
    </row>
    <row r="39" spans="1:24" hidden="1">
      <c r="A39" s="286" t="s">
        <v>360</v>
      </c>
      <c r="B39" s="292" t="s">
        <v>119</v>
      </c>
      <c r="C39" s="288">
        <v>3</v>
      </c>
      <c r="D39" s="153">
        <v>2</v>
      </c>
      <c r="E39" s="123">
        <v>41</v>
      </c>
      <c r="F39" s="135">
        <v>38</v>
      </c>
      <c r="G39" s="158">
        <v>1</v>
      </c>
      <c r="H39" s="135">
        <v>272</v>
      </c>
      <c r="I39" s="123">
        <v>151</v>
      </c>
      <c r="J39" s="193">
        <v>59</v>
      </c>
      <c r="K39" s="121">
        <f t="shared" si="8"/>
        <v>316</v>
      </c>
      <c r="L39" s="125">
        <f t="shared" ref="L39:L62" si="12">SUM(D39,F39,I39)</f>
        <v>191</v>
      </c>
      <c r="M39" s="126">
        <f t="shared" si="1"/>
        <v>121.67999999999999</v>
      </c>
      <c r="N39" s="126">
        <f t="shared" si="2"/>
        <v>149.76</v>
      </c>
      <c r="O39" s="126">
        <f t="shared" si="3"/>
        <v>168.48</v>
      </c>
      <c r="P39" s="126">
        <f t="shared" si="4"/>
        <v>187.2</v>
      </c>
      <c r="Q39" s="127">
        <f t="shared" si="5"/>
        <v>187.2</v>
      </c>
      <c r="R39" s="128">
        <f t="shared" si="6"/>
        <v>936</v>
      </c>
      <c r="S39" s="137">
        <v>604</v>
      </c>
      <c r="T39" s="138">
        <v>289</v>
      </c>
      <c r="U39" s="131">
        <v>43</v>
      </c>
      <c r="V39" s="132"/>
      <c r="W39" s="38">
        <f t="shared" si="7"/>
        <v>-3.8000000000000114</v>
      </c>
    </row>
    <row r="40" spans="1:24" hidden="1">
      <c r="A40" s="286" t="s">
        <v>361</v>
      </c>
      <c r="B40" s="292" t="s">
        <v>121</v>
      </c>
      <c r="C40" s="288">
        <v>3</v>
      </c>
      <c r="D40" s="153">
        <v>3</v>
      </c>
      <c r="E40" s="135">
        <v>17</v>
      </c>
      <c r="F40" s="135">
        <v>15</v>
      </c>
      <c r="G40" s="122"/>
      <c r="H40" s="135">
        <v>120</v>
      </c>
      <c r="I40" s="123">
        <v>60</v>
      </c>
      <c r="J40" s="193">
        <v>6</v>
      </c>
      <c r="K40" s="121">
        <f t="shared" si="8"/>
        <v>140</v>
      </c>
      <c r="L40" s="125">
        <f t="shared" si="12"/>
        <v>78</v>
      </c>
      <c r="M40" s="126">
        <f t="shared" si="1"/>
        <v>35.620000000000005</v>
      </c>
      <c r="N40" s="126">
        <f t="shared" si="2"/>
        <v>43.84</v>
      </c>
      <c r="O40" s="126">
        <f t="shared" si="3"/>
        <v>49.320000000000007</v>
      </c>
      <c r="P40" s="126">
        <f t="shared" si="4"/>
        <v>54.800000000000004</v>
      </c>
      <c r="Q40" s="127">
        <f t="shared" si="5"/>
        <v>54.800000000000004</v>
      </c>
      <c r="R40" s="128">
        <f t="shared" si="6"/>
        <v>274</v>
      </c>
      <c r="S40" s="137">
        <v>201</v>
      </c>
      <c r="T40" s="138">
        <v>66</v>
      </c>
      <c r="U40" s="131">
        <v>7</v>
      </c>
      <c r="V40" s="132"/>
      <c r="W40" s="38">
        <f t="shared" si="7"/>
        <v>-23.199999999999996</v>
      </c>
      <c r="X40" s="13">
        <v>1</v>
      </c>
    </row>
    <row r="41" spans="1:24" hidden="1">
      <c r="A41" s="286" t="s">
        <v>362</v>
      </c>
      <c r="B41" s="296" t="s">
        <v>123</v>
      </c>
      <c r="C41" s="288">
        <v>1</v>
      </c>
      <c r="D41" s="153">
        <v>1</v>
      </c>
      <c r="E41" s="123">
        <v>24</v>
      </c>
      <c r="F41" s="123">
        <v>22</v>
      </c>
      <c r="G41" s="122"/>
      <c r="H41" s="123">
        <v>125</v>
      </c>
      <c r="I41" s="123">
        <v>91</v>
      </c>
      <c r="J41" s="193">
        <v>33</v>
      </c>
      <c r="K41" s="121">
        <f t="shared" si="8"/>
        <v>150</v>
      </c>
      <c r="L41" s="125">
        <f t="shared" si="12"/>
        <v>114</v>
      </c>
      <c r="M41" s="126">
        <f t="shared" si="1"/>
        <v>79.95</v>
      </c>
      <c r="N41" s="126">
        <f t="shared" si="2"/>
        <v>98.4</v>
      </c>
      <c r="O41" s="126">
        <f t="shared" si="3"/>
        <v>110.7</v>
      </c>
      <c r="P41" s="291">
        <f t="shared" si="4"/>
        <v>123</v>
      </c>
      <c r="Q41" s="127">
        <f t="shared" si="5"/>
        <v>123</v>
      </c>
      <c r="R41" s="128">
        <f t="shared" si="6"/>
        <v>615</v>
      </c>
      <c r="S41" s="129">
        <v>452</v>
      </c>
      <c r="T41" s="138">
        <v>147</v>
      </c>
      <c r="U41" s="131">
        <v>16</v>
      </c>
      <c r="V41" s="132"/>
      <c r="W41" s="13">
        <f t="shared" si="7"/>
        <v>9</v>
      </c>
    </row>
    <row r="42" spans="1:24">
      <c r="A42" s="286" t="s">
        <v>363</v>
      </c>
      <c r="B42" s="292" t="s">
        <v>126</v>
      </c>
      <c r="C42" s="288">
        <v>1</v>
      </c>
      <c r="D42" s="164">
        <v>1</v>
      </c>
      <c r="E42" s="123">
        <v>16</v>
      </c>
      <c r="F42" s="135">
        <v>15</v>
      </c>
      <c r="G42" s="122"/>
      <c r="H42" s="135">
        <v>125</v>
      </c>
      <c r="I42" s="123">
        <v>84</v>
      </c>
      <c r="J42" s="193">
        <v>5</v>
      </c>
      <c r="K42" s="121">
        <f t="shared" si="8"/>
        <v>142</v>
      </c>
      <c r="L42" s="125">
        <f t="shared" si="12"/>
        <v>100</v>
      </c>
      <c r="M42" s="126">
        <f t="shared" si="1"/>
        <v>35.1</v>
      </c>
      <c r="N42" s="126">
        <f t="shared" si="2"/>
        <v>43.2</v>
      </c>
      <c r="O42" s="126">
        <f t="shared" si="3"/>
        <v>48.6</v>
      </c>
      <c r="P42" s="126">
        <f t="shared" si="4"/>
        <v>54</v>
      </c>
      <c r="Q42" s="127">
        <f t="shared" si="5"/>
        <v>54</v>
      </c>
      <c r="R42" s="128">
        <f t="shared" si="6"/>
        <v>270</v>
      </c>
      <c r="S42" s="137">
        <v>169</v>
      </c>
      <c r="T42" s="130">
        <v>94</v>
      </c>
      <c r="U42" s="131">
        <v>7</v>
      </c>
      <c r="V42" s="132"/>
      <c r="W42" s="38">
        <f t="shared" si="7"/>
        <v>-46</v>
      </c>
      <c r="X42" s="13">
        <v>1</v>
      </c>
    </row>
    <row r="43" spans="1:24" hidden="1">
      <c r="A43" s="286" t="s">
        <v>364</v>
      </c>
      <c r="B43" s="292" t="s">
        <v>128</v>
      </c>
      <c r="C43" s="288">
        <v>4</v>
      </c>
      <c r="D43" s="153">
        <v>4</v>
      </c>
      <c r="E43" s="123">
        <v>62</v>
      </c>
      <c r="F43" s="135">
        <v>58</v>
      </c>
      <c r="G43" s="200"/>
      <c r="H43" s="123">
        <v>210</v>
      </c>
      <c r="I43" s="123">
        <v>191</v>
      </c>
      <c r="J43" s="193">
        <v>4</v>
      </c>
      <c r="K43" s="121">
        <f t="shared" si="8"/>
        <v>276</v>
      </c>
      <c r="L43" s="125">
        <f t="shared" si="12"/>
        <v>253</v>
      </c>
      <c r="M43" s="126">
        <f t="shared" si="1"/>
        <v>57.98</v>
      </c>
      <c r="N43" s="126">
        <f t="shared" si="2"/>
        <v>71.36</v>
      </c>
      <c r="O43" s="126">
        <f t="shared" si="3"/>
        <v>80.28</v>
      </c>
      <c r="P43" s="126">
        <f t="shared" si="4"/>
        <v>89.2</v>
      </c>
      <c r="Q43" s="127">
        <f t="shared" si="5"/>
        <v>89.2</v>
      </c>
      <c r="R43" s="128">
        <f t="shared" si="6"/>
        <v>446</v>
      </c>
      <c r="S43" s="137">
        <v>300</v>
      </c>
      <c r="T43" s="138">
        <v>136</v>
      </c>
      <c r="U43" s="131">
        <v>10</v>
      </c>
      <c r="V43" s="132"/>
      <c r="W43" s="38">
        <f t="shared" si="7"/>
        <v>-163.80000000000001</v>
      </c>
      <c r="X43" s="13">
        <v>1</v>
      </c>
    </row>
    <row r="44" spans="1:24" hidden="1">
      <c r="A44" s="286" t="s">
        <v>365</v>
      </c>
      <c r="B44" s="296" t="s">
        <v>130</v>
      </c>
      <c r="C44" s="288">
        <v>2</v>
      </c>
      <c r="D44" s="153">
        <v>2</v>
      </c>
      <c r="E44" s="123">
        <v>27</v>
      </c>
      <c r="F44" s="135">
        <v>24</v>
      </c>
      <c r="G44" s="122"/>
      <c r="H44" s="135">
        <v>164</v>
      </c>
      <c r="I44" s="123">
        <v>62</v>
      </c>
      <c r="J44" s="193">
        <v>49</v>
      </c>
      <c r="K44" s="121">
        <f t="shared" si="8"/>
        <v>193</v>
      </c>
      <c r="L44" s="125">
        <f t="shared" si="12"/>
        <v>88</v>
      </c>
      <c r="M44" s="126">
        <f t="shared" si="1"/>
        <v>59.930000000000007</v>
      </c>
      <c r="N44" s="126">
        <f t="shared" si="2"/>
        <v>73.760000000000005</v>
      </c>
      <c r="O44" s="126">
        <f t="shared" si="3"/>
        <v>82.98</v>
      </c>
      <c r="P44" s="297">
        <f t="shared" si="4"/>
        <v>92.2</v>
      </c>
      <c r="Q44" s="127">
        <f t="shared" si="5"/>
        <v>92.2</v>
      </c>
      <c r="R44" s="128">
        <f t="shared" si="6"/>
        <v>461</v>
      </c>
      <c r="S44" s="129">
        <v>331</v>
      </c>
      <c r="T44" s="138">
        <v>118</v>
      </c>
      <c r="U44" s="131">
        <v>12</v>
      </c>
      <c r="V44" s="132"/>
      <c r="W44" s="13">
        <f t="shared" si="7"/>
        <v>4.2000000000000028</v>
      </c>
    </row>
    <row r="45" spans="1:24" hidden="1">
      <c r="A45" s="286" t="s">
        <v>366</v>
      </c>
      <c r="B45" s="292" t="s">
        <v>132</v>
      </c>
      <c r="C45" s="288">
        <v>3</v>
      </c>
      <c r="D45" s="153">
        <v>3</v>
      </c>
      <c r="E45" s="123">
        <v>15</v>
      </c>
      <c r="F45" s="135">
        <v>12</v>
      </c>
      <c r="G45" s="122"/>
      <c r="H45" s="123">
        <v>75</v>
      </c>
      <c r="I45" s="123">
        <v>56</v>
      </c>
      <c r="J45" s="187"/>
      <c r="K45" s="121">
        <f t="shared" si="8"/>
        <v>93</v>
      </c>
      <c r="L45" s="125">
        <f t="shared" si="12"/>
        <v>71</v>
      </c>
      <c r="M45" s="126">
        <f t="shared" si="1"/>
        <v>43.03</v>
      </c>
      <c r="N45" s="126">
        <f t="shared" si="2"/>
        <v>52.96</v>
      </c>
      <c r="O45" s="126">
        <f t="shared" si="3"/>
        <v>59.58</v>
      </c>
      <c r="P45" s="126">
        <f t="shared" si="4"/>
        <v>66.2</v>
      </c>
      <c r="Q45" s="127">
        <f t="shared" si="5"/>
        <v>66.2</v>
      </c>
      <c r="R45" s="128">
        <f t="shared" si="6"/>
        <v>331</v>
      </c>
      <c r="S45" s="137">
        <v>247</v>
      </c>
      <c r="T45" s="138">
        <v>80</v>
      </c>
      <c r="U45" s="131">
        <v>4</v>
      </c>
      <c r="V45" s="132"/>
      <c r="W45" s="38">
        <f t="shared" si="7"/>
        <v>-4.7999999999999972</v>
      </c>
    </row>
    <row r="46" spans="1:24" hidden="1">
      <c r="A46" s="286" t="s">
        <v>367</v>
      </c>
      <c r="B46" s="292" t="s">
        <v>135</v>
      </c>
      <c r="C46" s="288">
        <v>2</v>
      </c>
      <c r="D46" s="153">
        <v>2</v>
      </c>
      <c r="E46" s="171">
        <v>24</v>
      </c>
      <c r="F46" s="135">
        <v>22</v>
      </c>
      <c r="G46" s="122"/>
      <c r="H46" s="123">
        <v>129</v>
      </c>
      <c r="I46" s="171">
        <v>74</v>
      </c>
      <c r="J46" s="193">
        <v>6</v>
      </c>
      <c r="K46" s="121">
        <f t="shared" si="8"/>
        <v>155</v>
      </c>
      <c r="L46" s="125">
        <f t="shared" si="12"/>
        <v>98</v>
      </c>
      <c r="M46" s="126">
        <f t="shared" si="1"/>
        <v>26</v>
      </c>
      <c r="N46" s="126">
        <f t="shared" si="2"/>
        <v>32</v>
      </c>
      <c r="O46" s="126">
        <f t="shared" si="3"/>
        <v>36</v>
      </c>
      <c r="P46" s="126">
        <f t="shared" si="4"/>
        <v>40</v>
      </c>
      <c r="Q46" s="127">
        <f t="shared" si="5"/>
        <v>40</v>
      </c>
      <c r="R46" s="128">
        <f t="shared" si="6"/>
        <v>200</v>
      </c>
      <c r="S46" s="137">
        <v>171</v>
      </c>
      <c r="T46" s="130">
        <v>28</v>
      </c>
      <c r="U46" s="131">
        <v>1</v>
      </c>
      <c r="V46" s="132"/>
      <c r="W46" s="38">
        <f t="shared" si="7"/>
        <v>-58</v>
      </c>
      <c r="X46" s="13">
        <v>1</v>
      </c>
    </row>
    <row r="47" spans="1:24" hidden="1">
      <c r="A47" s="286" t="s">
        <v>368</v>
      </c>
      <c r="B47" s="292" t="s">
        <v>137</v>
      </c>
      <c r="C47" s="288">
        <v>1</v>
      </c>
      <c r="D47" s="153">
        <v>1</v>
      </c>
      <c r="E47" s="123">
        <v>11</v>
      </c>
      <c r="F47" s="135">
        <v>11</v>
      </c>
      <c r="G47" s="122"/>
      <c r="H47" s="123">
        <v>39</v>
      </c>
      <c r="I47" s="123">
        <v>22</v>
      </c>
      <c r="J47" s="193">
        <v>5</v>
      </c>
      <c r="K47" s="121">
        <f t="shared" si="8"/>
        <v>51</v>
      </c>
      <c r="L47" s="125">
        <f t="shared" si="12"/>
        <v>34</v>
      </c>
      <c r="M47" s="126">
        <f t="shared" si="1"/>
        <v>21.32</v>
      </c>
      <c r="N47" s="126">
        <f t="shared" si="2"/>
        <v>26.24</v>
      </c>
      <c r="O47" s="126">
        <f t="shared" si="3"/>
        <v>29.52</v>
      </c>
      <c r="P47" s="126">
        <f t="shared" si="4"/>
        <v>32.799999999999997</v>
      </c>
      <c r="Q47" s="127">
        <f t="shared" si="5"/>
        <v>32.799999999999997</v>
      </c>
      <c r="R47" s="128">
        <f t="shared" si="6"/>
        <v>164</v>
      </c>
      <c r="S47" s="129">
        <v>134</v>
      </c>
      <c r="T47" s="138">
        <v>29</v>
      </c>
      <c r="U47" s="131">
        <v>1</v>
      </c>
      <c r="V47" s="132"/>
      <c r="W47" s="38">
        <f t="shared" si="7"/>
        <v>-1.2000000000000028</v>
      </c>
    </row>
    <row r="48" spans="1:24" hidden="1">
      <c r="A48" s="286" t="s">
        <v>368</v>
      </c>
      <c r="B48" s="292" t="s">
        <v>139</v>
      </c>
      <c r="C48" s="288">
        <v>1</v>
      </c>
      <c r="D48" s="153">
        <v>1</v>
      </c>
      <c r="E48" s="123">
        <v>2</v>
      </c>
      <c r="F48" s="135">
        <v>2</v>
      </c>
      <c r="G48" s="122"/>
      <c r="H48" s="123">
        <v>36</v>
      </c>
      <c r="I48" s="123">
        <v>17</v>
      </c>
      <c r="J48" s="158">
        <v>4</v>
      </c>
      <c r="K48" s="121">
        <f t="shared" si="8"/>
        <v>39</v>
      </c>
      <c r="L48" s="125">
        <f t="shared" si="12"/>
        <v>20</v>
      </c>
      <c r="M48" s="126">
        <f t="shared" si="1"/>
        <v>9.6199999999999992</v>
      </c>
      <c r="N48" s="126">
        <f t="shared" si="2"/>
        <v>11.84</v>
      </c>
      <c r="O48" s="126">
        <f t="shared" si="3"/>
        <v>13.32</v>
      </c>
      <c r="P48" s="126">
        <f t="shared" si="4"/>
        <v>14.8</v>
      </c>
      <c r="Q48" s="127">
        <f t="shared" si="5"/>
        <v>14.8</v>
      </c>
      <c r="R48" s="128">
        <f t="shared" si="6"/>
        <v>74</v>
      </c>
      <c r="S48" s="137">
        <v>39</v>
      </c>
      <c r="T48" s="130">
        <v>28</v>
      </c>
      <c r="U48" s="131">
        <v>7</v>
      </c>
      <c r="V48" s="132"/>
      <c r="W48" s="38">
        <f t="shared" si="7"/>
        <v>-5.1999999999999993</v>
      </c>
      <c r="X48" s="13">
        <v>1</v>
      </c>
    </row>
    <row r="49" spans="1:24" hidden="1">
      <c r="A49" s="286" t="s">
        <v>369</v>
      </c>
      <c r="B49" s="294" t="s">
        <v>142</v>
      </c>
      <c r="C49" s="300">
        <v>1</v>
      </c>
      <c r="D49" s="205"/>
      <c r="E49" s="206"/>
      <c r="F49" s="207"/>
      <c r="G49" s="122"/>
      <c r="H49" s="208"/>
      <c r="I49" s="208"/>
      <c r="J49" s="187"/>
      <c r="K49" s="121">
        <f t="shared" si="8"/>
        <v>1</v>
      </c>
      <c r="L49" s="209">
        <f t="shared" si="12"/>
        <v>0</v>
      </c>
      <c r="M49" s="290">
        <f t="shared" si="1"/>
        <v>22.49</v>
      </c>
      <c r="N49" s="290">
        <f t="shared" si="2"/>
        <v>27.68</v>
      </c>
      <c r="O49" s="291">
        <f t="shared" si="3"/>
        <v>31.14</v>
      </c>
      <c r="P49" s="291">
        <f t="shared" si="4"/>
        <v>34.6</v>
      </c>
      <c r="Q49" s="127">
        <f t="shared" si="5"/>
        <v>34.6</v>
      </c>
      <c r="R49" s="128">
        <f t="shared" si="6"/>
        <v>173</v>
      </c>
      <c r="S49" s="137">
        <v>82</v>
      </c>
      <c r="T49" s="130">
        <v>71</v>
      </c>
      <c r="U49" s="131">
        <v>20</v>
      </c>
      <c r="V49" s="132"/>
      <c r="W49" s="13">
        <f t="shared" si="7"/>
        <v>34.6</v>
      </c>
    </row>
    <row r="50" spans="1:24" hidden="1">
      <c r="A50" s="286" t="s">
        <v>370</v>
      </c>
      <c r="B50" s="292" t="s">
        <v>144</v>
      </c>
      <c r="C50" s="293">
        <v>2</v>
      </c>
      <c r="D50" s="153">
        <v>3</v>
      </c>
      <c r="E50" s="135">
        <v>37</v>
      </c>
      <c r="F50" s="135">
        <v>27</v>
      </c>
      <c r="G50" s="122"/>
      <c r="H50" s="123">
        <v>161</v>
      </c>
      <c r="I50" s="123">
        <v>90</v>
      </c>
      <c r="J50" s="193">
        <v>13</v>
      </c>
      <c r="K50" s="121">
        <f t="shared" si="8"/>
        <v>200</v>
      </c>
      <c r="L50" s="125">
        <f t="shared" si="12"/>
        <v>120</v>
      </c>
      <c r="M50" s="126">
        <f t="shared" si="1"/>
        <v>78.52</v>
      </c>
      <c r="N50" s="126">
        <f t="shared" si="2"/>
        <v>96.64</v>
      </c>
      <c r="O50" s="126">
        <f t="shared" si="3"/>
        <v>108.72</v>
      </c>
      <c r="P50" s="126">
        <f t="shared" si="4"/>
        <v>120.8</v>
      </c>
      <c r="Q50" s="127">
        <f t="shared" si="5"/>
        <v>120.8</v>
      </c>
      <c r="R50" s="128">
        <f t="shared" si="6"/>
        <v>604</v>
      </c>
      <c r="S50" s="129">
        <v>345</v>
      </c>
      <c r="T50" s="130">
        <v>206</v>
      </c>
      <c r="U50" s="131">
        <v>53</v>
      </c>
      <c r="V50" s="132"/>
      <c r="W50" s="38">
        <f t="shared" si="7"/>
        <v>0.79999999999999716</v>
      </c>
    </row>
    <row r="51" spans="1:24" hidden="1">
      <c r="A51" s="286" t="s">
        <v>371</v>
      </c>
      <c r="B51" s="292" t="s">
        <v>146</v>
      </c>
      <c r="C51" s="288">
        <v>2</v>
      </c>
      <c r="D51" s="153">
        <v>2</v>
      </c>
      <c r="E51" s="171">
        <v>16</v>
      </c>
      <c r="F51" s="135">
        <v>16</v>
      </c>
      <c r="G51" s="122"/>
      <c r="H51" s="123">
        <v>52</v>
      </c>
      <c r="I51" s="171">
        <v>37</v>
      </c>
      <c r="J51" s="193">
        <v>1</v>
      </c>
      <c r="K51" s="121">
        <f t="shared" si="8"/>
        <v>70</v>
      </c>
      <c r="L51" s="125">
        <f t="shared" si="12"/>
        <v>55</v>
      </c>
      <c r="M51" s="126">
        <f t="shared" si="1"/>
        <v>35.620000000000005</v>
      </c>
      <c r="N51" s="126">
        <f t="shared" si="2"/>
        <v>43.84</v>
      </c>
      <c r="O51" s="126">
        <f t="shared" si="3"/>
        <v>49.320000000000007</v>
      </c>
      <c r="P51" s="126">
        <f t="shared" si="4"/>
        <v>54.800000000000004</v>
      </c>
      <c r="Q51" s="127">
        <f t="shared" si="5"/>
        <v>54.800000000000004</v>
      </c>
      <c r="R51" s="128">
        <f t="shared" si="6"/>
        <v>274</v>
      </c>
      <c r="S51" s="137">
        <v>211</v>
      </c>
      <c r="T51" s="138">
        <v>55</v>
      </c>
      <c r="U51" s="131">
        <v>8</v>
      </c>
      <c r="V51" s="132"/>
      <c r="W51" s="38">
        <f t="shared" si="7"/>
        <v>-0.19999999999999574</v>
      </c>
      <c r="X51" s="13">
        <v>1</v>
      </c>
    </row>
    <row r="52" spans="1:24" hidden="1">
      <c r="A52" s="286" t="s">
        <v>372</v>
      </c>
      <c r="B52" s="296" t="s">
        <v>148</v>
      </c>
      <c r="C52" s="288">
        <v>2</v>
      </c>
      <c r="D52" s="153">
        <v>1</v>
      </c>
      <c r="E52" s="123">
        <v>11</v>
      </c>
      <c r="F52" s="135">
        <v>8</v>
      </c>
      <c r="G52" s="158">
        <v>2</v>
      </c>
      <c r="H52" s="123">
        <v>108</v>
      </c>
      <c r="I52" s="123">
        <v>45</v>
      </c>
      <c r="J52" s="193">
        <v>15</v>
      </c>
      <c r="K52" s="121">
        <f t="shared" si="8"/>
        <v>121</v>
      </c>
      <c r="L52" s="125">
        <f t="shared" si="12"/>
        <v>54</v>
      </c>
      <c r="M52" s="126">
        <f t="shared" si="1"/>
        <v>36.79</v>
      </c>
      <c r="N52" s="126">
        <f t="shared" si="2"/>
        <v>45.28</v>
      </c>
      <c r="O52" s="126">
        <f t="shared" si="3"/>
        <v>50.94</v>
      </c>
      <c r="P52" s="297">
        <f t="shared" si="4"/>
        <v>56.6</v>
      </c>
      <c r="Q52" s="127">
        <f t="shared" si="5"/>
        <v>56.6</v>
      </c>
      <c r="R52" s="128">
        <f t="shared" si="6"/>
        <v>283</v>
      </c>
      <c r="S52" s="137">
        <v>150</v>
      </c>
      <c r="T52" s="130">
        <v>78</v>
      </c>
      <c r="U52" s="131">
        <v>55</v>
      </c>
      <c r="V52" s="132"/>
      <c r="W52" s="13">
        <f t="shared" si="7"/>
        <v>2.6000000000000014</v>
      </c>
    </row>
    <row r="53" spans="1:24" hidden="1">
      <c r="A53" s="286" t="s">
        <v>373</v>
      </c>
      <c r="B53" s="292" t="s">
        <v>150</v>
      </c>
      <c r="C53" s="288">
        <v>1</v>
      </c>
      <c r="D53" s="153">
        <v>1</v>
      </c>
      <c r="E53" s="123">
        <v>30</v>
      </c>
      <c r="F53" s="135">
        <v>24</v>
      </c>
      <c r="G53" s="122"/>
      <c r="H53" s="135">
        <v>194</v>
      </c>
      <c r="I53" s="123">
        <v>67</v>
      </c>
      <c r="J53" s="193">
        <v>4</v>
      </c>
      <c r="K53" s="121">
        <f t="shared" si="8"/>
        <v>225</v>
      </c>
      <c r="L53" s="125">
        <f t="shared" si="12"/>
        <v>92</v>
      </c>
      <c r="M53" s="126">
        <f t="shared" si="1"/>
        <v>55.77</v>
      </c>
      <c r="N53" s="126">
        <f t="shared" si="2"/>
        <v>68.64</v>
      </c>
      <c r="O53" s="126">
        <f t="shared" si="3"/>
        <v>77.22</v>
      </c>
      <c r="P53" s="126">
        <f t="shared" si="4"/>
        <v>85.8</v>
      </c>
      <c r="Q53" s="127">
        <f t="shared" si="5"/>
        <v>85.8</v>
      </c>
      <c r="R53" s="128">
        <f t="shared" si="6"/>
        <v>429</v>
      </c>
      <c r="S53" s="129">
        <v>309</v>
      </c>
      <c r="T53" s="130">
        <v>104</v>
      </c>
      <c r="U53" s="131">
        <v>16</v>
      </c>
      <c r="V53" s="132"/>
      <c r="W53" s="38">
        <f t="shared" si="7"/>
        <v>-6.2000000000000028</v>
      </c>
      <c r="X53" s="13">
        <v>1</v>
      </c>
    </row>
    <row r="54" spans="1:24" ht="15" hidden="1" customHeight="1">
      <c r="A54" s="286" t="s">
        <v>374</v>
      </c>
      <c r="B54" s="292" t="s">
        <v>153</v>
      </c>
      <c r="C54" s="288">
        <v>2</v>
      </c>
      <c r="D54" s="153">
        <v>2</v>
      </c>
      <c r="E54" s="123">
        <v>28</v>
      </c>
      <c r="F54" s="135">
        <v>28</v>
      </c>
      <c r="G54" s="122"/>
      <c r="H54" s="123">
        <v>163</v>
      </c>
      <c r="I54" s="123">
        <v>141</v>
      </c>
      <c r="J54" s="193">
        <v>11</v>
      </c>
      <c r="K54" s="121">
        <f t="shared" si="8"/>
        <v>193</v>
      </c>
      <c r="L54" s="125">
        <f t="shared" si="12"/>
        <v>171</v>
      </c>
      <c r="M54" s="126">
        <f t="shared" si="1"/>
        <v>110.75999999999999</v>
      </c>
      <c r="N54" s="126">
        <f t="shared" si="2"/>
        <v>136.32</v>
      </c>
      <c r="O54" s="126">
        <f t="shared" si="3"/>
        <v>153.35999999999999</v>
      </c>
      <c r="P54" s="126">
        <f t="shared" si="4"/>
        <v>170.39999999999998</v>
      </c>
      <c r="Q54" s="127">
        <f t="shared" si="5"/>
        <v>170.39999999999998</v>
      </c>
      <c r="R54" s="128">
        <f t="shared" si="6"/>
        <v>852</v>
      </c>
      <c r="S54" s="137">
        <v>568</v>
      </c>
      <c r="T54" s="130">
        <v>220</v>
      </c>
      <c r="U54" s="131">
        <v>64</v>
      </c>
      <c r="V54" s="132"/>
      <c r="W54" s="38">
        <f t="shared" si="7"/>
        <v>-0.60000000000002274</v>
      </c>
    </row>
    <row r="55" spans="1:24" ht="14.25" hidden="1" customHeight="1">
      <c r="A55" s="286" t="s">
        <v>375</v>
      </c>
      <c r="B55" s="292" t="s">
        <v>155</v>
      </c>
      <c r="C55" s="288">
        <v>3</v>
      </c>
      <c r="D55" s="153">
        <v>2</v>
      </c>
      <c r="E55" s="171">
        <v>11</v>
      </c>
      <c r="F55" s="135">
        <v>10</v>
      </c>
      <c r="G55" s="158">
        <v>1</v>
      </c>
      <c r="H55" s="123">
        <v>49</v>
      </c>
      <c r="I55" s="136">
        <v>35</v>
      </c>
      <c r="J55" s="193">
        <v>7</v>
      </c>
      <c r="K55" s="121">
        <f t="shared" si="8"/>
        <v>63</v>
      </c>
      <c r="L55" s="125">
        <f t="shared" si="12"/>
        <v>47</v>
      </c>
      <c r="M55" s="126">
        <f t="shared" si="1"/>
        <v>29.9</v>
      </c>
      <c r="N55" s="126">
        <f t="shared" si="2"/>
        <v>36.799999999999997</v>
      </c>
      <c r="O55" s="126">
        <f t="shared" si="3"/>
        <v>41.4</v>
      </c>
      <c r="P55" s="126">
        <f t="shared" si="4"/>
        <v>46</v>
      </c>
      <c r="Q55" s="127">
        <f t="shared" si="5"/>
        <v>46</v>
      </c>
      <c r="R55" s="128">
        <f t="shared" si="6"/>
        <v>230</v>
      </c>
      <c r="S55" s="137">
        <v>157</v>
      </c>
      <c r="T55" s="130">
        <v>64</v>
      </c>
      <c r="U55" s="131">
        <v>9</v>
      </c>
      <c r="V55" s="132"/>
      <c r="W55" s="38">
        <f t="shared" si="7"/>
        <v>-1</v>
      </c>
    </row>
    <row r="56" spans="1:24" hidden="1">
      <c r="A56" s="286" t="s">
        <v>376</v>
      </c>
      <c r="B56" s="292" t="s">
        <v>158</v>
      </c>
      <c r="C56" s="300">
        <v>2</v>
      </c>
      <c r="D56" s="153">
        <v>2</v>
      </c>
      <c r="E56" s="123">
        <v>21</v>
      </c>
      <c r="F56" s="135">
        <v>20</v>
      </c>
      <c r="G56" s="200"/>
      <c r="H56" s="123">
        <v>147</v>
      </c>
      <c r="I56" s="123">
        <v>104</v>
      </c>
      <c r="J56" s="193">
        <v>31</v>
      </c>
      <c r="K56" s="121">
        <f t="shared" si="8"/>
        <v>170</v>
      </c>
      <c r="L56" s="125">
        <f t="shared" si="12"/>
        <v>126</v>
      </c>
      <c r="M56" s="126">
        <f t="shared" si="1"/>
        <v>57.33</v>
      </c>
      <c r="N56" s="126">
        <f t="shared" si="2"/>
        <v>70.56</v>
      </c>
      <c r="O56" s="126">
        <f t="shared" si="3"/>
        <v>79.38</v>
      </c>
      <c r="P56" s="126">
        <f t="shared" si="4"/>
        <v>88.2</v>
      </c>
      <c r="Q56" s="127">
        <f t="shared" si="5"/>
        <v>88.2</v>
      </c>
      <c r="R56" s="128">
        <f>SUM(S56:U56)</f>
        <v>441</v>
      </c>
      <c r="S56" s="129">
        <v>247</v>
      </c>
      <c r="T56" s="130">
        <v>105</v>
      </c>
      <c r="U56" s="131">
        <v>89</v>
      </c>
      <c r="V56" s="132"/>
      <c r="W56" s="38">
        <f t="shared" si="7"/>
        <v>-37.799999999999997</v>
      </c>
    </row>
    <row r="57" spans="1:24" hidden="1">
      <c r="A57" s="286" t="s">
        <v>377</v>
      </c>
      <c r="B57" s="292" t="s">
        <v>160</v>
      </c>
      <c r="C57" s="288">
        <v>1</v>
      </c>
      <c r="D57" s="153">
        <v>1</v>
      </c>
      <c r="E57" s="123">
        <v>14</v>
      </c>
      <c r="F57" s="135">
        <v>14</v>
      </c>
      <c r="G57" s="122"/>
      <c r="H57" s="123">
        <v>91</v>
      </c>
      <c r="I57" s="123">
        <v>48</v>
      </c>
      <c r="J57" s="193">
        <v>4</v>
      </c>
      <c r="K57" s="121">
        <f t="shared" si="8"/>
        <v>106</v>
      </c>
      <c r="L57" s="125">
        <f t="shared" si="12"/>
        <v>63</v>
      </c>
      <c r="M57" s="126">
        <f t="shared" si="1"/>
        <v>22.36</v>
      </c>
      <c r="N57" s="126">
        <f t="shared" si="2"/>
        <v>27.52</v>
      </c>
      <c r="O57" s="126">
        <f t="shared" si="3"/>
        <v>30.96</v>
      </c>
      <c r="P57" s="126">
        <f t="shared" si="4"/>
        <v>34.4</v>
      </c>
      <c r="Q57" s="127">
        <f t="shared" si="5"/>
        <v>34.4</v>
      </c>
      <c r="R57" s="128">
        <f t="shared" si="6"/>
        <v>172</v>
      </c>
      <c r="S57" s="137">
        <v>133</v>
      </c>
      <c r="T57" s="130">
        <v>33</v>
      </c>
      <c r="U57" s="131">
        <v>6</v>
      </c>
      <c r="V57" s="132"/>
      <c r="W57" s="38">
        <f t="shared" si="7"/>
        <v>-28.6</v>
      </c>
      <c r="X57" s="13">
        <v>1</v>
      </c>
    </row>
    <row r="58" spans="1:24" hidden="1">
      <c r="A58" s="286" t="s">
        <v>378</v>
      </c>
      <c r="B58" s="299" t="s">
        <v>163</v>
      </c>
      <c r="C58" s="288">
        <v>3</v>
      </c>
      <c r="D58" s="153">
        <v>3</v>
      </c>
      <c r="E58" s="123">
        <v>45</v>
      </c>
      <c r="F58" s="135">
        <v>29</v>
      </c>
      <c r="G58" s="158">
        <v>3</v>
      </c>
      <c r="H58" s="123">
        <v>181</v>
      </c>
      <c r="I58" s="123">
        <v>44</v>
      </c>
      <c r="J58" s="193">
        <v>30</v>
      </c>
      <c r="K58" s="121">
        <f t="shared" si="8"/>
        <v>229</v>
      </c>
      <c r="L58" s="125">
        <f t="shared" si="12"/>
        <v>76</v>
      </c>
      <c r="M58" s="126">
        <f t="shared" si="1"/>
        <v>66.69</v>
      </c>
      <c r="N58" s="290">
        <f t="shared" si="2"/>
        <v>82.08</v>
      </c>
      <c r="O58" s="291">
        <f t="shared" si="3"/>
        <v>92.34</v>
      </c>
      <c r="P58" s="291">
        <f t="shared" si="4"/>
        <v>102.6</v>
      </c>
      <c r="Q58" s="127">
        <f t="shared" si="5"/>
        <v>102.6</v>
      </c>
      <c r="R58" s="128">
        <f t="shared" si="6"/>
        <v>513</v>
      </c>
      <c r="S58" s="137">
        <v>399</v>
      </c>
      <c r="T58" s="138">
        <v>100</v>
      </c>
      <c r="U58" s="131">
        <v>14</v>
      </c>
      <c r="V58" s="132"/>
      <c r="W58" s="13">
        <f t="shared" si="7"/>
        <v>26.599999999999994</v>
      </c>
    </row>
    <row r="59" spans="1:24" hidden="1">
      <c r="A59" s="286" t="s">
        <v>379</v>
      </c>
      <c r="B59" s="294" t="s">
        <v>166</v>
      </c>
      <c r="C59" s="305">
        <v>1</v>
      </c>
      <c r="D59" s="153">
        <v>1</v>
      </c>
      <c r="E59" s="123">
        <v>16</v>
      </c>
      <c r="F59" s="123">
        <v>15</v>
      </c>
      <c r="G59" s="200"/>
      <c r="H59" s="135">
        <v>59</v>
      </c>
      <c r="I59" s="123">
        <v>37</v>
      </c>
      <c r="J59" s="193">
        <v>23</v>
      </c>
      <c r="K59" s="121">
        <f>E59+C59+H59</f>
        <v>76</v>
      </c>
      <c r="L59" s="125">
        <f t="shared" si="12"/>
        <v>53</v>
      </c>
      <c r="M59" s="126">
        <f t="shared" si="1"/>
        <v>46.800000000000004</v>
      </c>
      <c r="N59" s="290">
        <f t="shared" si="2"/>
        <v>57.6</v>
      </c>
      <c r="O59" s="291">
        <f t="shared" si="3"/>
        <v>64.8</v>
      </c>
      <c r="P59" s="291">
        <f t="shared" si="4"/>
        <v>72</v>
      </c>
      <c r="Q59" s="127">
        <f t="shared" si="5"/>
        <v>72</v>
      </c>
      <c r="R59" s="128">
        <f>SUM(S59:U59)</f>
        <v>360</v>
      </c>
      <c r="S59" s="129">
        <v>222</v>
      </c>
      <c r="T59" s="138">
        <v>93</v>
      </c>
      <c r="U59" s="131">
        <v>45</v>
      </c>
      <c r="V59" s="132"/>
      <c r="W59" s="13">
        <f t="shared" si="7"/>
        <v>19</v>
      </c>
    </row>
    <row r="60" spans="1:24" hidden="1">
      <c r="A60" s="286" t="s">
        <v>380</v>
      </c>
      <c r="B60" s="294" t="s">
        <v>169</v>
      </c>
      <c r="C60" s="288">
        <v>1</v>
      </c>
      <c r="D60" s="153">
        <v>1</v>
      </c>
      <c r="E60" s="135">
        <v>28</v>
      </c>
      <c r="F60" s="135">
        <v>14</v>
      </c>
      <c r="G60" s="158">
        <v>3</v>
      </c>
      <c r="H60" s="123">
        <v>178</v>
      </c>
      <c r="I60" s="123">
        <v>37</v>
      </c>
      <c r="J60" s="193">
        <v>83</v>
      </c>
      <c r="K60" s="121">
        <f t="shared" si="8"/>
        <v>207</v>
      </c>
      <c r="L60" s="125">
        <f t="shared" si="12"/>
        <v>52</v>
      </c>
      <c r="M60" s="297">
        <f t="shared" si="1"/>
        <v>54.21</v>
      </c>
      <c r="N60" s="290">
        <f t="shared" si="2"/>
        <v>66.72</v>
      </c>
      <c r="O60" s="291">
        <f t="shared" si="3"/>
        <v>75.06</v>
      </c>
      <c r="P60" s="291">
        <f t="shared" si="4"/>
        <v>83.4</v>
      </c>
      <c r="Q60" s="127">
        <f t="shared" si="5"/>
        <v>83.4</v>
      </c>
      <c r="R60" s="128">
        <f t="shared" si="6"/>
        <v>417</v>
      </c>
      <c r="S60" s="137">
        <v>294</v>
      </c>
      <c r="T60" s="130">
        <v>58</v>
      </c>
      <c r="U60" s="131">
        <v>65</v>
      </c>
      <c r="V60" s="132"/>
      <c r="W60" s="13">
        <f t="shared" si="7"/>
        <v>31.400000000000006</v>
      </c>
    </row>
    <row r="61" spans="1:24" hidden="1">
      <c r="A61" s="286" t="s">
        <v>381</v>
      </c>
      <c r="B61" s="292" t="s">
        <v>171</v>
      </c>
      <c r="C61" s="288">
        <v>5</v>
      </c>
      <c r="D61" s="153">
        <v>5</v>
      </c>
      <c r="E61" s="171">
        <v>51</v>
      </c>
      <c r="F61" s="135">
        <v>41</v>
      </c>
      <c r="G61" s="122"/>
      <c r="H61" s="123">
        <v>307</v>
      </c>
      <c r="I61" s="121">
        <v>112</v>
      </c>
      <c r="J61" s="193">
        <v>22</v>
      </c>
      <c r="K61" s="121">
        <f t="shared" si="8"/>
        <v>363</v>
      </c>
      <c r="L61" s="125">
        <f t="shared" si="12"/>
        <v>158</v>
      </c>
      <c r="M61" s="126">
        <f t="shared" si="1"/>
        <v>86.06</v>
      </c>
      <c r="N61" s="126">
        <f t="shared" si="2"/>
        <v>105.92</v>
      </c>
      <c r="O61" s="126">
        <f t="shared" si="3"/>
        <v>119.16</v>
      </c>
      <c r="P61" s="126">
        <f t="shared" si="4"/>
        <v>132.4</v>
      </c>
      <c r="Q61" s="127">
        <f t="shared" si="5"/>
        <v>132.4</v>
      </c>
      <c r="R61" s="128">
        <f t="shared" si="6"/>
        <v>662</v>
      </c>
      <c r="S61" s="137">
        <v>402</v>
      </c>
      <c r="T61" s="138">
        <v>203</v>
      </c>
      <c r="U61" s="131">
        <v>57</v>
      </c>
      <c r="V61" s="132"/>
      <c r="W61" s="38">
        <f t="shared" si="7"/>
        <v>-25.599999999999994</v>
      </c>
      <c r="X61" s="13">
        <v>1</v>
      </c>
    </row>
    <row r="62" spans="1:24" hidden="1">
      <c r="A62" s="286" t="s">
        <v>382</v>
      </c>
      <c r="B62" s="292" t="s">
        <v>173</v>
      </c>
      <c r="C62" s="293">
        <v>2</v>
      </c>
      <c r="D62" s="153">
        <v>2</v>
      </c>
      <c r="E62" s="123">
        <v>12</v>
      </c>
      <c r="F62" s="135">
        <v>9</v>
      </c>
      <c r="G62" s="122"/>
      <c r="H62" s="123">
        <v>131</v>
      </c>
      <c r="I62" s="123">
        <v>109</v>
      </c>
      <c r="J62" s="193">
        <v>6</v>
      </c>
      <c r="K62" s="121">
        <f>E62+C62+H62</f>
        <v>145</v>
      </c>
      <c r="L62" s="125">
        <f t="shared" si="12"/>
        <v>120</v>
      </c>
      <c r="M62" s="126">
        <f t="shared" si="1"/>
        <v>60.58</v>
      </c>
      <c r="N62" s="126">
        <f t="shared" si="2"/>
        <v>74.56</v>
      </c>
      <c r="O62" s="126">
        <f t="shared" si="3"/>
        <v>83.88</v>
      </c>
      <c r="P62" s="126">
        <f t="shared" si="4"/>
        <v>93.2</v>
      </c>
      <c r="Q62" s="127">
        <f t="shared" si="5"/>
        <v>93.2</v>
      </c>
      <c r="R62" s="128">
        <f t="shared" si="6"/>
        <v>466</v>
      </c>
      <c r="S62" s="137">
        <v>285</v>
      </c>
      <c r="T62" s="130">
        <v>158</v>
      </c>
      <c r="U62" s="131">
        <v>23</v>
      </c>
      <c r="V62" s="132"/>
      <c r="W62" s="38">
        <f t="shared" si="7"/>
        <v>-26.799999999999997</v>
      </c>
      <c r="X62" s="13">
        <v>1</v>
      </c>
    </row>
    <row r="63" spans="1:24" ht="15" hidden="1" customHeight="1">
      <c r="A63" s="298"/>
      <c r="B63" s="214" t="s">
        <v>174</v>
      </c>
      <c r="C63" s="215"/>
      <c r="D63" s="216"/>
      <c r="E63" s="217"/>
      <c r="F63" s="207"/>
      <c r="G63" s="207"/>
      <c r="H63" s="218"/>
      <c r="I63" s="208"/>
      <c r="J63" s="211"/>
      <c r="K63" s="207"/>
      <c r="L63" s="219">
        <f t="shared" ref="L63:L64" si="13">D63+F63</f>
        <v>0</v>
      </c>
      <c r="M63" s="200"/>
      <c r="N63" s="200"/>
      <c r="O63" s="200"/>
      <c r="P63" s="200"/>
      <c r="Q63" s="220">
        <f t="shared" ref="Q63:Q64" si="14">R63/100*20</f>
        <v>487.8</v>
      </c>
      <c r="R63" s="221">
        <v>2439</v>
      </c>
      <c r="S63" s="129">
        <v>2439</v>
      </c>
      <c r="T63" s="131"/>
      <c r="U63" s="132"/>
      <c r="V63" s="132"/>
    </row>
    <row r="64" spans="1:24" hidden="1">
      <c r="A64" s="298"/>
      <c r="B64" s="223" t="s">
        <v>175</v>
      </c>
      <c r="C64" s="215"/>
      <c r="D64" s="216"/>
      <c r="E64" s="217"/>
      <c r="F64" s="207"/>
      <c r="G64" s="207"/>
      <c r="H64" s="217"/>
      <c r="I64" s="208"/>
      <c r="J64" s="211"/>
      <c r="K64" s="207"/>
      <c r="L64" s="219">
        <f t="shared" si="13"/>
        <v>0</v>
      </c>
      <c r="M64" s="200"/>
      <c r="N64" s="200"/>
      <c r="O64" s="200"/>
      <c r="P64" s="200"/>
      <c r="Q64" s="220">
        <f t="shared" si="14"/>
        <v>708.8</v>
      </c>
      <c r="R64" s="221">
        <v>3544</v>
      </c>
      <c r="S64" s="129"/>
      <c r="T64" s="131"/>
      <c r="U64" s="132"/>
      <c r="V64" s="132">
        <v>3544</v>
      </c>
    </row>
    <row r="65" spans="1:22" hidden="1">
      <c r="A65" s="298"/>
      <c r="B65" s="224" t="s">
        <v>176</v>
      </c>
      <c r="C65" s="225">
        <f t="shared" ref="C65:H65" si="15">SUM(C2:C62)</f>
        <v>159</v>
      </c>
      <c r="D65" s="225">
        <f t="shared" si="15"/>
        <v>144</v>
      </c>
      <c r="E65" s="225">
        <f t="shared" si="15"/>
        <v>2154</v>
      </c>
      <c r="F65" s="225">
        <f>SUM(F2:F62)</f>
        <v>1841</v>
      </c>
      <c r="G65" s="225">
        <f t="shared" si="15"/>
        <v>47</v>
      </c>
      <c r="H65" s="225">
        <f t="shared" si="15"/>
        <v>16589</v>
      </c>
      <c r="I65" s="225">
        <f>SUM(I2:I64)</f>
        <v>8635</v>
      </c>
      <c r="J65" s="225">
        <f>SUM(J2:J64)</f>
        <v>2314</v>
      </c>
      <c r="K65" s="225">
        <f>E65+C65+H65</f>
        <v>18902</v>
      </c>
      <c r="L65" s="225">
        <f>SUM(L2:L62)</f>
        <v>10620</v>
      </c>
      <c r="M65" s="226"/>
      <c r="N65" s="226"/>
      <c r="O65" s="226"/>
      <c r="P65" s="226"/>
      <c r="Q65" s="220">
        <f>SUM(Q2:Q64)</f>
        <v>10231</v>
      </c>
      <c r="R65" s="220">
        <f>SUM(R2:R64)</f>
        <v>51155</v>
      </c>
      <c r="S65" s="227">
        <f>SUM(S2:S64)</f>
        <v>29666</v>
      </c>
      <c r="T65" s="228">
        <f>SUM(T2:T64)</f>
        <v>15800</v>
      </c>
      <c r="U65" s="228">
        <f>SUM(U2:U62)</f>
        <v>2145</v>
      </c>
      <c r="V65" s="228">
        <f>SUM(V2:V64)</f>
        <v>3544</v>
      </c>
    </row>
    <row r="66" spans="1:22" ht="7.5" customHeight="1">
      <c r="E66" s="306"/>
      <c r="F66" s="306"/>
      <c r="G66" s="306"/>
      <c r="H66" s="307"/>
      <c r="I66" s="306"/>
      <c r="J66" s="306"/>
      <c r="L66" s="308"/>
      <c r="M66" s="46"/>
      <c r="N66" s="46"/>
      <c r="O66" s="46"/>
      <c r="P66" s="46"/>
      <c r="Q66" s="309"/>
      <c r="R66" s="309"/>
    </row>
    <row r="67" spans="1:22" hidden="1">
      <c r="B67" s="310" t="s">
        <v>383</v>
      </c>
    </row>
    <row r="68" spans="1:22" ht="14.25" hidden="1" customHeight="1">
      <c r="B68" s="311" t="s">
        <v>384</v>
      </c>
    </row>
    <row r="69" spans="1:22" hidden="1"/>
    <row r="70" spans="1:22" hidden="1"/>
    <row r="71" spans="1:22" hidden="1"/>
    <row r="72" spans="1:22" ht="18.75" hidden="1" customHeight="1"/>
    <row r="73" spans="1:22" hidden="1"/>
    <row r="74" spans="1:22" hidden="1"/>
    <row r="75" spans="1:22" hidden="1"/>
    <row r="76" spans="1:22" hidden="1"/>
    <row r="77" spans="1:22" hidden="1"/>
    <row r="78" spans="1:22" hidden="1"/>
    <row r="79" spans="1:22" hidden="1"/>
    <row r="80" spans="1:22" hidden="1"/>
    <row r="81" spans="12:13" hidden="1"/>
    <row r="82" spans="12:13" hidden="1"/>
    <row r="83" spans="12:13" hidden="1"/>
    <row r="84" spans="12:13" hidden="1">
      <c r="L84" s="312">
        <v>10626</v>
      </c>
      <c r="M84" s="306"/>
    </row>
    <row r="85" spans="12:13" hidden="1">
      <c r="L85" s="312">
        <f>10230-L84</f>
        <v>-396</v>
      </c>
      <c r="M85" s="306" t="s">
        <v>179</v>
      </c>
    </row>
    <row r="86" spans="12:13" hidden="1">
      <c r="L86" s="312">
        <f>2549-L19</f>
        <v>-522</v>
      </c>
      <c r="M86" s="306" t="s">
        <v>385</v>
      </c>
    </row>
    <row r="87" spans="12:13" hidden="1"/>
    <row r="88" spans="12:13" hidden="1">
      <c r="L88" s="13"/>
    </row>
    <row r="89" spans="12:13" hidden="1"/>
    <row r="1048574" ht="15" customHeight="1"/>
  </sheetData>
  <autoFilter ref="A1:X65">
    <filterColumn colId="1">
      <filters>
        <filter val="Мотыгинский район"/>
      </filters>
    </filterColumn>
  </autoFilter>
  <pageMargins left="0.7" right="0.7" top="0.75" bottom="0.75" header="0.3" footer="0.3"/>
  <pageSetup paperSize="9" orientation="portrait" horizontalDpi="2147483648" verticalDpi="2147483648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>
    <tabColor rgb="FFE34444"/>
  </sheetPr>
  <dimension ref="A1:Y65"/>
  <sheetViews>
    <sheetView topLeftCell="H1" workbookViewId="0">
      <selection sqref="A1:XFD1"/>
    </sheetView>
  </sheetViews>
  <sheetFormatPr defaultRowHeight="15"/>
  <cols>
    <col min="1" max="1" width="16.7109375" style="313" customWidth="1"/>
    <col min="2" max="2" width="27.42578125" style="313" customWidth="1"/>
    <col min="3" max="11" width="9.140625" style="98"/>
    <col min="12" max="12" width="10.140625" style="98" customWidth="1"/>
    <col min="13" max="15" width="9.140625" style="98"/>
    <col min="16" max="16" width="10.5703125" style="98" customWidth="1"/>
    <col min="17" max="23" width="9.140625" style="98"/>
    <col min="24" max="24" width="11.140625" style="1" customWidth="1"/>
    <col min="25" max="25" width="9.140625" style="1"/>
  </cols>
  <sheetData>
    <row r="1" spans="1:25" ht="120">
      <c r="A1" s="314" t="s">
        <v>386</v>
      </c>
      <c r="B1" s="315" t="s">
        <v>310</v>
      </c>
      <c r="C1" s="316" t="s">
        <v>3</v>
      </c>
      <c r="D1" s="317" t="s">
        <v>4</v>
      </c>
      <c r="E1" s="318" t="s">
        <v>5</v>
      </c>
      <c r="F1" s="317" t="s">
        <v>6</v>
      </c>
      <c r="G1" s="319" t="s">
        <v>7</v>
      </c>
      <c r="H1" s="318" t="s">
        <v>8</v>
      </c>
      <c r="I1" s="317" t="s">
        <v>9</v>
      </c>
      <c r="J1" s="319" t="s">
        <v>7</v>
      </c>
      <c r="K1" s="320" t="s">
        <v>10</v>
      </c>
      <c r="L1" s="317" t="s">
        <v>11</v>
      </c>
      <c r="M1" s="321" t="s">
        <v>387</v>
      </c>
      <c r="N1" s="321" t="s">
        <v>388</v>
      </c>
      <c r="O1" s="321" t="s">
        <v>389</v>
      </c>
      <c r="P1" s="321" t="s">
        <v>390</v>
      </c>
      <c r="Q1" s="318" t="s">
        <v>315</v>
      </c>
      <c r="R1" s="322" t="s">
        <v>17</v>
      </c>
      <c r="S1" s="323" t="s">
        <v>18</v>
      </c>
      <c r="T1" s="324" t="s">
        <v>19</v>
      </c>
      <c r="U1" s="324" t="s">
        <v>20</v>
      </c>
      <c r="V1" s="324" t="s">
        <v>21</v>
      </c>
      <c r="W1" s="325" t="s">
        <v>391</v>
      </c>
      <c r="X1" s="245" t="s">
        <v>392</v>
      </c>
      <c r="Y1" s="326" t="s">
        <v>393</v>
      </c>
    </row>
    <row r="2" spans="1:25" hidden="1">
      <c r="A2" s="327" t="s">
        <v>394</v>
      </c>
      <c r="B2" s="328" t="s">
        <v>23</v>
      </c>
      <c r="C2" s="329">
        <v>4</v>
      </c>
      <c r="D2" s="330">
        <v>4</v>
      </c>
      <c r="E2" s="176">
        <v>19</v>
      </c>
      <c r="F2" s="330">
        <v>19</v>
      </c>
      <c r="G2" s="331" t="s">
        <v>395</v>
      </c>
      <c r="H2" s="176">
        <v>44</v>
      </c>
      <c r="I2" s="176">
        <v>21</v>
      </c>
      <c r="J2" s="331" t="s">
        <v>395</v>
      </c>
      <c r="K2" s="330">
        <v>71</v>
      </c>
      <c r="L2" s="332">
        <v>44</v>
      </c>
      <c r="M2" s="333">
        <v>13.29</v>
      </c>
      <c r="N2" s="333">
        <v>22.15</v>
      </c>
      <c r="O2" s="333">
        <v>35.44</v>
      </c>
      <c r="P2" s="333">
        <v>44.3</v>
      </c>
      <c r="Q2" s="334">
        <v>44.3</v>
      </c>
      <c r="R2" s="335">
        <v>443</v>
      </c>
      <c r="S2" s="336">
        <v>356</v>
      </c>
      <c r="T2" s="336">
        <v>81</v>
      </c>
      <c r="U2" s="336">
        <v>6</v>
      </c>
      <c r="V2" s="336" t="s">
        <v>395</v>
      </c>
      <c r="W2" s="337">
        <v>0</v>
      </c>
      <c r="X2" s="338">
        <f t="shared" ref="X2:X62" si="0">5+D2+F2</f>
        <v>28</v>
      </c>
      <c r="Y2" s="339">
        <f>L2</f>
        <v>44</v>
      </c>
    </row>
    <row r="3" spans="1:25" hidden="1">
      <c r="A3" s="340" t="s">
        <v>396</v>
      </c>
      <c r="B3" s="341" t="s">
        <v>26</v>
      </c>
      <c r="C3" s="342">
        <v>3</v>
      </c>
      <c r="D3" s="330">
        <v>3</v>
      </c>
      <c r="E3" s="330">
        <v>10</v>
      </c>
      <c r="F3" s="330">
        <v>8</v>
      </c>
      <c r="G3" s="331" t="s">
        <v>395</v>
      </c>
      <c r="H3" s="330">
        <v>6</v>
      </c>
      <c r="I3" s="343" t="s">
        <v>395</v>
      </c>
      <c r="J3" s="331" t="s">
        <v>395</v>
      </c>
      <c r="K3" s="330">
        <v>19</v>
      </c>
      <c r="L3" s="332">
        <v>11</v>
      </c>
      <c r="M3" s="333">
        <v>8.25</v>
      </c>
      <c r="N3" s="344">
        <v>13.75</v>
      </c>
      <c r="O3" s="344">
        <v>22</v>
      </c>
      <c r="P3" s="344">
        <v>27.5</v>
      </c>
      <c r="Q3" s="334">
        <v>27.5</v>
      </c>
      <c r="R3" s="335">
        <v>275</v>
      </c>
      <c r="S3" s="336">
        <v>202</v>
      </c>
      <c r="T3" s="336">
        <v>71</v>
      </c>
      <c r="U3" s="336">
        <v>2</v>
      </c>
      <c r="V3" s="336" t="s">
        <v>395</v>
      </c>
      <c r="W3" s="337">
        <v>17</v>
      </c>
      <c r="X3" s="338">
        <f t="shared" si="0"/>
        <v>16</v>
      </c>
      <c r="Y3" s="339">
        <f t="shared" ref="Y3:Y62" si="1">0+L3</f>
        <v>11</v>
      </c>
    </row>
    <row r="4" spans="1:25" hidden="1">
      <c r="A4" s="327" t="s">
        <v>397</v>
      </c>
      <c r="B4" s="328" t="s">
        <v>28</v>
      </c>
      <c r="C4" s="345">
        <v>1</v>
      </c>
      <c r="D4" s="330">
        <v>1</v>
      </c>
      <c r="E4" s="330">
        <v>13</v>
      </c>
      <c r="F4" s="330">
        <v>13</v>
      </c>
      <c r="G4" s="331" t="s">
        <v>395</v>
      </c>
      <c r="H4" s="330">
        <v>104</v>
      </c>
      <c r="I4" s="330">
        <v>89</v>
      </c>
      <c r="J4" s="346" t="s">
        <v>395</v>
      </c>
      <c r="K4" s="330">
        <v>118</v>
      </c>
      <c r="L4" s="332">
        <v>103</v>
      </c>
      <c r="M4" s="333">
        <v>12.84</v>
      </c>
      <c r="N4" s="333">
        <v>21.4</v>
      </c>
      <c r="O4" s="333">
        <v>34.24</v>
      </c>
      <c r="P4" s="333">
        <v>42.8</v>
      </c>
      <c r="Q4" s="334">
        <v>42.8</v>
      </c>
      <c r="R4" s="335">
        <v>428</v>
      </c>
      <c r="S4" s="336">
        <v>312</v>
      </c>
      <c r="T4" s="336">
        <v>97</v>
      </c>
      <c r="U4" s="336">
        <v>19</v>
      </c>
      <c r="V4" s="336" t="s">
        <v>395</v>
      </c>
      <c r="W4" s="337">
        <v>-60</v>
      </c>
      <c r="X4" s="338">
        <f t="shared" si="0"/>
        <v>19</v>
      </c>
      <c r="Y4" s="339">
        <f t="shared" si="1"/>
        <v>103</v>
      </c>
    </row>
    <row r="5" spans="1:25" hidden="1">
      <c r="A5" s="327" t="s">
        <v>398</v>
      </c>
      <c r="B5" s="328" t="s">
        <v>31</v>
      </c>
      <c r="C5" s="342">
        <v>3</v>
      </c>
      <c r="D5" s="330">
        <v>2</v>
      </c>
      <c r="E5" s="330">
        <v>12</v>
      </c>
      <c r="F5" s="330">
        <v>12</v>
      </c>
      <c r="G5" s="345" t="s">
        <v>395</v>
      </c>
      <c r="H5" s="330">
        <v>44</v>
      </c>
      <c r="I5" s="347">
        <v>42</v>
      </c>
      <c r="J5" s="205">
        <v>1</v>
      </c>
      <c r="K5" s="330">
        <v>59</v>
      </c>
      <c r="L5" s="332">
        <v>56</v>
      </c>
      <c r="M5" s="333">
        <v>16.2</v>
      </c>
      <c r="N5" s="333">
        <v>27</v>
      </c>
      <c r="O5" s="333">
        <v>43.2</v>
      </c>
      <c r="P5" s="333">
        <v>54</v>
      </c>
      <c r="Q5" s="334">
        <v>54</v>
      </c>
      <c r="R5" s="335">
        <v>540</v>
      </c>
      <c r="S5" s="336">
        <v>320</v>
      </c>
      <c r="T5" s="336">
        <v>193</v>
      </c>
      <c r="U5" s="336">
        <v>27</v>
      </c>
      <c r="V5" s="336" t="s">
        <v>395</v>
      </c>
      <c r="W5" s="337">
        <v>-2</v>
      </c>
      <c r="X5" s="338">
        <f t="shared" si="0"/>
        <v>19</v>
      </c>
      <c r="Y5" s="339">
        <f t="shared" si="1"/>
        <v>56</v>
      </c>
    </row>
    <row r="6" spans="1:25" hidden="1">
      <c r="A6" s="327" t="s">
        <v>399</v>
      </c>
      <c r="B6" s="328" t="s">
        <v>34</v>
      </c>
      <c r="C6" s="345">
        <v>2</v>
      </c>
      <c r="D6" s="330">
        <v>2</v>
      </c>
      <c r="E6" s="330">
        <v>11</v>
      </c>
      <c r="F6" s="330">
        <v>11</v>
      </c>
      <c r="G6" s="331" t="s">
        <v>395</v>
      </c>
      <c r="H6" s="330">
        <v>47</v>
      </c>
      <c r="I6" s="347">
        <v>35</v>
      </c>
      <c r="J6" s="348">
        <v>10</v>
      </c>
      <c r="K6" s="330">
        <v>60</v>
      </c>
      <c r="L6" s="332">
        <v>48</v>
      </c>
      <c r="M6" s="333">
        <v>6.57</v>
      </c>
      <c r="N6" s="333">
        <v>10.95</v>
      </c>
      <c r="O6" s="333">
        <v>17.52</v>
      </c>
      <c r="P6" s="333">
        <v>21.9</v>
      </c>
      <c r="Q6" s="334">
        <v>21.9</v>
      </c>
      <c r="R6" s="335">
        <v>219</v>
      </c>
      <c r="S6" s="336">
        <v>163</v>
      </c>
      <c r="T6" s="336">
        <v>49</v>
      </c>
      <c r="U6" s="336">
        <v>7</v>
      </c>
      <c r="V6" s="336" t="s">
        <v>395</v>
      </c>
      <c r="W6" s="337">
        <v>-26</v>
      </c>
      <c r="X6" s="338">
        <f t="shared" si="0"/>
        <v>18</v>
      </c>
      <c r="Y6" s="339">
        <f t="shared" si="1"/>
        <v>48</v>
      </c>
    </row>
    <row r="7" spans="1:25" hidden="1">
      <c r="A7" s="327" t="s">
        <v>399</v>
      </c>
      <c r="B7" s="328" t="s">
        <v>36</v>
      </c>
      <c r="C7" s="345">
        <v>1</v>
      </c>
      <c r="D7" s="330">
        <v>1</v>
      </c>
      <c r="E7" s="330">
        <v>10</v>
      </c>
      <c r="F7" s="330">
        <v>10</v>
      </c>
      <c r="G7" s="331" t="s">
        <v>395</v>
      </c>
      <c r="H7" s="330">
        <v>19</v>
      </c>
      <c r="I7" s="347">
        <v>18</v>
      </c>
      <c r="J7" s="349" t="s">
        <v>395</v>
      </c>
      <c r="K7" s="330">
        <v>30</v>
      </c>
      <c r="L7" s="332">
        <v>29</v>
      </c>
      <c r="M7" s="333">
        <v>5.61</v>
      </c>
      <c r="N7" s="333">
        <v>9.35</v>
      </c>
      <c r="O7" s="333">
        <v>14.96</v>
      </c>
      <c r="P7" s="333">
        <v>18.7</v>
      </c>
      <c r="Q7" s="334">
        <v>18.7</v>
      </c>
      <c r="R7" s="335">
        <v>187</v>
      </c>
      <c r="S7" s="336">
        <v>159</v>
      </c>
      <c r="T7" s="336">
        <v>28</v>
      </c>
      <c r="U7" s="336">
        <v>0</v>
      </c>
      <c r="V7" s="336" t="s">
        <v>395</v>
      </c>
      <c r="W7" s="337">
        <v>-10</v>
      </c>
      <c r="X7" s="338">
        <f t="shared" si="0"/>
        <v>16</v>
      </c>
      <c r="Y7" s="339">
        <f t="shared" si="1"/>
        <v>29</v>
      </c>
    </row>
    <row r="8" spans="1:25" hidden="1">
      <c r="A8" s="340" t="s">
        <v>400</v>
      </c>
      <c r="B8" s="341" t="s">
        <v>38</v>
      </c>
      <c r="C8" s="345">
        <v>1</v>
      </c>
      <c r="D8" s="330">
        <v>1</v>
      </c>
      <c r="E8" s="330">
        <v>25</v>
      </c>
      <c r="F8" s="330">
        <v>19</v>
      </c>
      <c r="G8" s="331" t="s">
        <v>395</v>
      </c>
      <c r="H8" s="330">
        <v>43</v>
      </c>
      <c r="I8" s="347">
        <v>12</v>
      </c>
      <c r="J8" s="349" t="s">
        <v>395</v>
      </c>
      <c r="K8" s="330">
        <v>69</v>
      </c>
      <c r="L8" s="332">
        <v>32</v>
      </c>
      <c r="M8" s="333">
        <v>21.57</v>
      </c>
      <c r="N8" s="350">
        <v>35.950000000000003</v>
      </c>
      <c r="O8" s="344">
        <v>57.52</v>
      </c>
      <c r="P8" s="344">
        <v>71.900000000000006</v>
      </c>
      <c r="Q8" s="334">
        <v>71.900000000000006</v>
      </c>
      <c r="R8" s="335">
        <v>719</v>
      </c>
      <c r="S8" s="336">
        <v>454</v>
      </c>
      <c r="T8" s="336">
        <v>233</v>
      </c>
      <c r="U8" s="336">
        <v>32</v>
      </c>
      <c r="V8" s="336" t="s">
        <v>395</v>
      </c>
      <c r="W8" s="337">
        <v>40</v>
      </c>
      <c r="X8" s="338">
        <f t="shared" si="0"/>
        <v>25</v>
      </c>
      <c r="Y8" s="339">
        <f t="shared" si="1"/>
        <v>32</v>
      </c>
    </row>
    <row r="9" spans="1:25" hidden="1">
      <c r="A9" s="327" t="s">
        <v>401</v>
      </c>
      <c r="B9" s="328" t="s">
        <v>40</v>
      </c>
      <c r="C9" s="345">
        <v>1</v>
      </c>
      <c r="D9" s="330">
        <v>1</v>
      </c>
      <c r="E9" s="330">
        <v>29</v>
      </c>
      <c r="F9" s="330">
        <v>28</v>
      </c>
      <c r="G9" s="331" t="s">
        <v>395</v>
      </c>
      <c r="H9" s="330">
        <v>178</v>
      </c>
      <c r="I9" s="347">
        <v>9</v>
      </c>
      <c r="J9" s="349" t="s">
        <v>395</v>
      </c>
      <c r="K9" s="330">
        <v>208</v>
      </c>
      <c r="L9" s="332">
        <v>38</v>
      </c>
      <c r="M9" s="333">
        <v>8.73</v>
      </c>
      <c r="N9" s="333">
        <v>14.55</v>
      </c>
      <c r="O9" s="333">
        <v>23.28</v>
      </c>
      <c r="P9" s="333">
        <v>29.1</v>
      </c>
      <c r="Q9" s="334">
        <v>29.1</v>
      </c>
      <c r="R9" s="335">
        <v>291</v>
      </c>
      <c r="S9" s="336">
        <v>227</v>
      </c>
      <c r="T9" s="336">
        <v>55</v>
      </c>
      <c r="U9" s="336">
        <v>9</v>
      </c>
      <c r="V9" s="336" t="s">
        <v>395</v>
      </c>
      <c r="W9" s="337">
        <v>-9</v>
      </c>
      <c r="X9" s="338">
        <f t="shared" si="0"/>
        <v>34</v>
      </c>
      <c r="Y9" s="339">
        <f t="shared" si="1"/>
        <v>38</v>
      </c>
    </row>
    <row r="10" spans="1:25" hidden="1">
      <c r="A10" s="327" t="s">
        <v>402</v>
      </c>
      <c r="B10" s="328" t="s">
        <v>43</v>
      </c>
      <c r="C10" s="345">
        <v>2</v>
      </c>
      <c r="D10" s="330">
        <v>2</v>
      </c>
      <c r="E10" s="330">
        <v>7</v>
      </c>
      <c r="F10" s="330">
        <v>7</v>
      </c>
      <c r="G10" s="331" t="s">
        <v>395</v>
      </c>
      <c r="H10" s="330">
        <v>21</v>
      </c>
      <c r="I10" s="347">
        <v>17</v>
      </c>
      <c r="J10" s="349" t="s">
        <v>395</v>
      </c>
      <c r="K10" s="330">
        <v>30</v>
      </c>
      <c r="L10" s="332">
        <v>26</v>
      </c>
      <c r="M10" s="333">
        <v>5.88</v>
      </c>
      <c r="N10" s="333">
        <v>9.8000000000000007</v>
      </c>
      <c r="O10" s="333">
        <v>15.68</v>
      </c>
      <c r="P10" s="333">
        <v>19.600000000000001</v>
      </c>
      <c r="Q10" s="334">
        <v>19.600000000000001</v>
      </c>
      <c r="R10" s="335">
        <v>196</v>
      </c>
      <c r="S10" s="336">
        <v>148</v>
      </c>
      <c r="T10" s="336">
        <v>39</v>
      </c>
      <c r="U10" s="336">
        <v>9</v>
      </c>
      <c r="V10" s="336" t="s">
        <v>395</v>
      </c>
      <c r="W10" s="337">
        <v>-6</v>
      </c>
      <c r="X10" s="338">
        <f t="shared" si="0"/>
        <v>14</v>
      </c>
      <c r="Y10" s="339">
        <f t="shared" si="1"/>
        <v>26</v>
      </c>
    </row>
    <row r="11" spans="1:25" hidden="1">
      <c r="A11" s="327" t="s">
        <v>403</v>
      </c>
      <c r="B11" s="328" t="s">
        <v>46</v>
      </c>
      <c r="C11" s="342">
        <v>4</v>
      </c>
      <c r="D11" s="330">
        <v>2</v>
      </c>
      <c r="E11" s="330">
        <v>15</v>
      </c>
      <c r="F11" s="330">
        <v>15</v>
      </c>
      <c r="G11" s="331" t="s">
        <v>395</v>
      </c>
      <c r="H11" s="330">
        <v>156</v>
      </c>
      <c r="I11" s="347">
        <v>153</v>
      </c>
      <c r="J11" s="348">
        <v>3</v>
      </c>
      <c r="K11" s="330">
        <v>175</v>
      </c>
      <c r="L11" s="332">
        <v>170</v>
      </c>
      <c r="M11" s="333">
        <v>46.02</v>
      </c>
      <c r="N11" s="333">
        <v>76.7</v>
      </c>
      <c r="O11" s="333">
        <v>122.72</v>
      </c>
      <c r="P11" s="333">
        <v>153.4</v>
      </c>
      <c r="Q11" s="334">
        <v>153.4</v>
      </c>
      <c r="R11" s="335">
        <v>1534</v>
      </c>
      <c r="S11" s="336">
        <v>738</v>
      </c>
      <c r="T11" s="336">
        <v>746</v>
      </c>
      <c r="U11" s="336">
        <v>50</v>
      </c>
      <c r="V11" s="336" t="s">
        <v>395</v>
      </c>
      <c r="W11" s="337">
        <v>-17</v>
      </c>
      <c r="X11" s="338">
        <f t="shared" si="0"/>
        <v>22</v>
      </c>
      <c r="Y11" s="339">
        <f t="shared" si="1"/>
        <v>170</v>
      </c>
    </row>
    <row r="12" spans="1:25" hidden="1">
      <c r="A12" s="351" t="s">
        <v>404</v>
      </c>
      <c r="B12" s="328" t="s">
        <v>48</v>
      </c>
      <c r="C12" s="345">
        <v>1</v>
      </c>
      <c r="D12" s="330">
        <v>1</v>
      </c>
      <c r="E12" s="330">
        <v>5</v>
      </c>
      <c r="F12" s="330">
        <v>5</v>
      </c>
      <c r="G12" s="331" t="s">
        <v>395</v>
      </c>
      <c r="H12" s="330">
        <v>24</v>
      </c>
      <c r="I12" s="347">
        <v>24</v>
      </c>
      <c r="J12" s="349" t="s">
        <v>395</v>
      </c>
      <c r="K12" s="330">
        <v>30</v>
      </c>
      <c r="L12" s="332">
        <v>30</v>
      </c>
      <c r="M12" s="333">
        <v>8.76</v>
      </c>
      <c r="N12" s="333">
        <v>14.6</v>
      </c>
      <c r="O12" s="333">
        <v>23.36</v>
      </c>
      <c r="P12" s="333">
        <v>29.2</v>
      </c>
      <c r="Q12" s="334">
        <v>29.2</v>
      </c>
      <c r="R12" s="335">
        <v>292</v>
      </c>
      <c r="S12" s="336">
        <v>146</v>
      </c>
      <c r="T12" s="336">
        <v>134</v>
      </c>
      <c r="U12" s="336">
        <v>12</v>
      </c>
      <c r="V12" s="336" t="s">
        <v>395</v>
      </c>
      <c r="W12" s="337">
        <v>-1</v>
      </c>
      <c r="X12" s="338">
        <f t="shared" si="0"/>
        <v>11</v>
      </c>
      <c r="Y12" s="339">
        <f t="shared" si="1"/>
        <v>30</v>
      </c>
    </row>
    <row r="13" spans="1:25" hidden="1">
      <c r="A13" s="327" t="s">
        <v>405</v>
      </c>
      <c r="B13" s="328" t="s">
        <v>51</v>
      </c>
      <c r="C13" s="345">
        <v>3</v>
      </c>
      <c r="D13" s="330">
        <v>3</v>
      </c>
      <c r="E13" s="330">
        <v>8</v>
      </c>
      <c r="F13" s="330">
        <v>8</v>
      </c>
      <c r="G13" s="331" t="s">
        <v>395</v>
      </c>
      <c r="H13" s="330">
        <v>16</v>
      </c>
      <c r="I13" s="347">
        <v>16</v>
      </c>
      <c r="J13" s="349" t="s">
        <v>395</v>
      </c>
      <c r="K13" s="330">
        <v>27</v>
      </c>
      <c r="L13" s="332">
        <v>27</v>
      </c>
      <c r="M13" s="333">
        <v>8.1</v>
      </c>
      <c r="N13" s="333">
        <v>13.5</v>
      </c>
      <c r="O13" s="333">
        <v>21.6</v>
      </c>
      <c r="P13" s="333">
        <v>27</v>
      </c>
      <c r="Q13" s="334">
        <v>27</v>
      </c>
      <c r="R13" s="335">
        <v>270</v>
      </c>
      <c r="S13" s="336">
        <v>133</v>
      </c>
      <c r="T13" s="336">
        <v>125</v>
      </c>
      <c r="U13" s="336">
        <v>12</v>
      </c>
      <c r="V13" s="336" t="s">
        <v>395</v>
      </c>
      <c r="W13" s="337">
        <v>0</v>
      </c>
      <c r="X13" s="338">
        <f t="shared" si="0"/>
        <v>16</v>
      </c>
      <c r="Y13" s="339">
        <f t="shared" si="1"/>
        <v>27</v>
      </c>
    </row>
    <row r="14" spans="1:25" hidden="1">
      <c r="A14" s="340" t="s">
        <v>406</v>
      </c>
      <c r="B14" s="341" t="s">
        <v>54</v>
      </c>
      <c r="C14" s="345">
        <v>3</v>
      </c>
      <c r="D14" s="330">
        <v>2</v>
      </c>
      <c r="E14" s="330">
        <v>22</v>
      </c>
      <c r="F14" s="330">
        <v>19</v>
      </c>
      <c r="G14" s="345" t="s">
        <v>395</v>
      </c>
      <c r="H14" s="330">
        <v>36</v>
      </c>
      <c r="I14" s="347">
        <v>10</v>
      </c>
      <c r="J14" s="349" t="s">
        <v>395</v>
      </c>
      <c r="K14" s="330">
        <v>61</v>
      </c>
      <c r="L14" s="332">
        <v>31</v>
      </c>
      <c r="M14" s="333">
        <v>13.02</v>
      </c>
      <c r="N14" s="333">
        <v>21.7</v>
      </c>
      <c r="O14" s="350">
        <v>34.72</v>
      </c>
      <c r="P14" s="344">
        <v>43.4</v>
      </c>
      <c r="Q14" s="334">
        <v>43.4</v>
      </c>
      <c r="R14" s="335">
        <v>434</v>
      </c>
      <c r="S14" s="336">
        <v>224</v>
      </c>
      <c r="T14" s="336">
        <v>195</v>
      </c>
      <c r="U14" s="336">
        <v>15</v>
      </c>
      <c r="V14" s="336" t="s">
        <v>395</v>
      </c>
      <c r="W14" s="337">
        <v>12</v>
      </c>
      <c r="X14" s="338">
        <f t="shared" si="0"/>
        <v>26</v>
      </c>
      <c r="Y14" s="339">
        <f t="shared" si="1"/>
        <v>31</v>
      </c>
    </row>
    <row r="15" spans="1:25" hidden="1">
      <c r="A15" s="327" t="s">
        <v>407</v>
      </c>
      <c r="B15" s="328" t="s">
        <v>56</v>
      </c>
      <c r="C15" s="345">
        <v>2</v>
      </c>
      <c r="D15" s="330">
        <v>2</v>
      </c>
      <c r="E15" s="330">
        <v>10</v>
      </c>
      <c r="F15" s="330">
        <v>10</v>
      </c>
      <c r="G15" s="345" t="s">
        <v>395</v>
      </c>
      <c r="H15" s="330">
        <v>70</v>
      </c>
      <c r="I15" s="347">
        <v>50</v>
      </c>
      <c r="J15" s="349" t="s">
        <v>395</v>
      </c>
      <c r="K15" s="330">
        <v>82</v>
      </c>
      <c r="L15" s="332">
        <v>62</v>
      </c>
      <c r="M15" s="333">
        <v>8.61</v>
      </c>
      <c r="N15" s="333">
        <v>14.35</v>
      </c>
      <c r="O15" s="333">
        <v>22.96</v>
      </c>
      <c r="P15" s="333">
        <v>28.7</v>
      </c>
      <c r="Q15" s="334">
        <v>28.7</v>
      </c>
      <c r="R15" s="335">
        <v>287</v>
      </c>
      <c r="S15" s="336">
        <v>154</v>
      </c>
      <c r="T15" s="336">
        <v>123</v>
      </c>
      <c r="U15" s="336">
        <v>10</v>
      </c>
      <c r="V15" s="336" t="s">
        <v>395</v>
      </c>
      <c r="W15" s="337">
        <v>-33</v>
      </c>
      <c r="X15" s="338">
        <f t="shared" si="0"/>
        <v>17</v>
      </c>
      <c r="Y15" s="339">
        <f t="shared" si="1"/>
        <v>62</v>
      </c>
    </row>
    <row r="16" spans="1:25" hidden="1">
      <c r="A16" s="327" t="s">
        <v>408</v>
      </c>
      <c r="B16" s="328" t="s">
        <v>59</v>
      </c>
      <c r="C16" s="331">
        <v>3</v>
      </c>
      <c r="D16" s="330">
        <v>3</v>
      </c>
      <c r="E16" s="330">
        <v>43</v>
      </c>
      <c r="F16" s="330">
        <v>42</v>
      </c>
      <c r="G16" s="331" t="s">
        <v>395</v>
      </c>
      <c r="H16" s="330">
        <v>133</v>
      </c>
      <c r="I16" s="347">
        <v>117</v>
      </c>
      <c r="J16" s="348">
        <v>9</v>
      </c>
      <c r="K16" s="330">
        <v>179</v>
      </c>
      <c r="L16" s="332">
        <v>162</v>
      </c>
      <c r="M16" s="333">
        <v>41.31</v>
      </c>
      <c r="N16" s="333">
        <v>68.849999999999994</v>
      </c>
      <c r="O16" s="333">
        <v>110.16</v>
      </c>
      <c r="P16" s="333">
        <v>137.69999999999999</v>
      </c>
      <c r="Q16" s="334">
        <v>137.69999999999999</v>
      </c>
      <c r="R16" s="335">
        <v>1377</v>
      </c>
      <c r="S16" s="336">
        <v>611</v>
      </c>
      <c r="T16" s="336">
        <v>702</v>
      </c>
      <c r="U16" s="336">
        <v>64</v>
      </c>
      <c r="V16" s="336" t="s">
        <v>395</v>
      </c>
      <c r="W16" s="337">
        <v>-24</v>
      </c>
      <c r="X16" s="338">
        <f t="shared" si="0"/>
        <v>50</v>
      </c>
      <c r="Y16" s="339">
        <f t="shared" si="1"/>
        <v>162</v>
      </c>
    </row>
    <row r="17" spans="1:25" hidden="1">
      <c r="A17" s="327" t="s">
        <v>409</v>
      </c>
      <c r="B17" s="328" t="s">
        <v>62</v>
      </c>
      <c r="C17" s="345">
        <v>5</v>
      </c>
      <c r="D17" s="330">
        <v>5</v>
      </c>
      <c r="E17" s="330">
        <v>42</v>
      </c>
      <c r="F17" s="330">
        <v>39</v>
      </c>
      <c r="G17" s="331" t="s">
        <v>395</v>
      </c>
      <c r="H17" s="330">
        <v>118</v>
      </c>
      <c r="I17" s="347">
        <v>110</v>
      </c>
      <c r="J17" s="348">
        <v>1</v>
      </c>
      <c r="K17" s="330">
        <v>165</v>
      </c>
      <c r="L17" s="332">
        <v>154</v>
      </c>
      <c r="M17" s="333">
        <v>31.02</v>
      </c>
      <c r="N17" s="333">
        <v>51.7</v>
      </c>
      <c r="O17" s="333">
        <v>82.72</v>
      </c>
      <c r="P17" s="333">
        <v>103.4</v>
      </c>
      <c r="Q17" s="334">
        <v>103.4</v>
      </c>
      <c r="R17" s="335">
        <v>1034</v>
      </c>
      <c r="S17" s="336">
        <v>474</v>
      </c>
      <c r="T17" s="336">
        <v>489</v>
      </c>
      <c r="U17" s="336">
        <v>71</v>
      </c>
      <c r="V17" s="336" t="s">
        <v>395</v>
      </c>
      <c r="W17" s="337">
        <v>-51</v>
      </c>
      <c r="X17" s="338">
        <f t="shared" si="0"/>
        <v>49</v>
      </c>
      <c r="Y17" s="339">
        <f t="shared" si="1"/>
        <v>154</v>
      </c>
    </row>
    <row r="18" spans="1:25" hidden="1">
      <c r="A18" s="327" t="s">
        <v>410</v>
      </c>
      <c r="B18" s="328" t="s">
        <v>65</v>
      </c>
      <c r="C18" s="345">
        <v>2</v>
      </c>
      <c r="D18" s="330">
        <v>2</v>
      </c>
      <c r="E18" s="330">
        <v>36</v>
      </c>
      <c r="F18" s="330">
        <v>33</v>
      </c>
      <c r="G18" s="331" t="s">
        <v>395</v>
      </c>
      <c r="H18" s="330">
        <v>131</v>
      </c>
      <c r="I18" s="347">
        <v>112</v>
      </c>
      <c r="J18" s="349" t="s">
        <v>395</v>
      </c>
      <c r="K18" s="330">
        <v>169</v>
      </c>
      <c r="L18" s="332">
        <v>147</v>
      </c>
      <c r="M18" s="333">
        <v>37.74</v>
      </c>
      <c r="N18" s="333">
        <v>62.9</v>
      </c>
      <c r="O18" s="333">
        <v>100.64</v>
      </c>
      <c r="P18" s="333">
        <v>125.8</v>
      </c>
      <c r="Q18" s="334">
        <v>125.8</v>
      </c>
      <c r="R18" s="335">
        <v>1258</v>
      </c>
      <c r="S18" s="336">
        <v>642</v>
      </c>
      <c r="T18" s="336">
        <v>553</v>
      </c>
      <c r="U18" s="336">
        <v>63</v>
      </c>
      <c r="V18" s="336" t="s">
        <v>395</v>
      </c>
      <c r="W18" s="337">
        <v>-21</v>
      </c>
      <c r="X18" s="338">
        <f t="shared" si="0"/>
        <v>40</v>
      </c>
      <c r="Y18" s="339">
        <f t="shared" si="1"/>
        <v>147</v>
      </c>
    </row>
    <row r="19" spans="1:25" hidden="1">
      <c r="A19" s="340" t="s">
        <v>411</v>
      </c>
      <c r="B19" s="341" t="s">
        <v>68</v>
      </c>
      <c r="C19" s="342">
        <v>11</v>
      </c>
      <c r="D19" s="330">
        <v>11</v>
      </c>
      <c r="E19" s="330">
        <v>489</v>
      </c>
      <c r="F19" s="330">
        <v>401</v>
      </c>
      <c r="G19" s="352">
        <v>9</v>
      </c>
      <c r="H19" s="330">
        <v>967</v>
      </c>
      <c r="I19" s="347">
        <v>481</v>
      </c>
      <c r="J19" s="348">
        <v>31</v>
      </c>
      <c r="K19" s="330">
        <v>1467</v>
      </c>
      <c r="L19" s="332">
        <v>893</v>
      </c>
      <c r="M19" s="333">
        <v>381.69</v>
      </c>
      <c r="N19" s="333">
        <v>636.15</v>
      </c>
      <c r="O19" s="344">
        <v>1017.84</v>
      </c>
      <c r="P19" s="344">
        <v>1272.3</v>
      </c>
      <c r="Q19" s="334">
        <v>1272.3</v>
      </c>
      <c r="R19" s="335">
        <v>12723</v>
      </c>
      <c r="S19" s="336">
        <v>7580</v>
      </c>
      <c r="T19" s="336">
        <v>4726</v>
      </c>
      <c r="U19" s="336">
        <v>417</v>
      </c>
      <c r="V19" s="336" t="s">
        <v>395</v>
      </c>
      <c r="W19" s="337">
        <v>379</v>
      </c>
      <c r="X19" s="338">
        <f t="shared" si="0"/>
        <v>417</v>
      </c>
      <c r="Y19" s="339">
        <f t="shared" si="1"/>
        <v>893</v>
      </c>
    </row>
    <row r="20" spans="1:25" hidden="1">
      <c r="A20" s="327" t="s">
        <v>412</v>
      </c>
      <c r="B20" s="328" t="s">
        <v>71</v>
      </c>
      <c r="C20" s="345">
        <v>1</v>
      </c>
      <c r="D20" s="330">
        <v>1</v>
      </c>
      <c r="E20" s="330">
        <v>11</v>
      </c>
      <c r="F20" s="330">
        <v>11</v>
      </c>
      <c r="G20" s="331" t="s">
        <v>395</v>
      </c>
      <c r="H20" s="330">
        <v>94</v>
      </c>
      <c r="I20" s="347">
        <v>93</v>
      </c>
      <c r="J20" s="348">
        <v>1</v>
      </c>
      <c r="K20" s="330">
        <v>106</v>
      </c>
      <c r="L20" s="332">
        <v>105</v>
      </c>
      <c r="M20" s="333">
        <v>27</v>
      </c>
      <c r="N20" s="333">
        <v>45</v>
      </c>
      <c r="O20" s="333">
        <v>72</v>
      </c>
      <c r="P20" s="333">
        <v>90</v>
      </c>
      <c r="Q20" s="334">
        <v>90</v>
      </c>
      <c r="R20" s="335">
        <v>900</v>
      </c>
      <c r="S20" s="336">
        <v>505</v>
      </c>
      <c r="T20" s="336">
        <v>374</v>
      </c>
      <c r="U20" s="336">
        <v>21</v>
      </c>
      <c r="V20" s="336" t="s">
        <v>395</v>
      </c>
      <c r="W20" s="337">
        <v>-15</v>
      </c>
      <c r="X20" s="338">
        <f t="shared" si="0"/>
        <v>17</v>
      </c>
      <c r="Y20" s="339">
        <f t="shared" si="1"/>
        <v>105</v>
      </c>
    </row>
    <row r="21" spans="1:25" hidden="1">
      <c r="A21" s="351" t="s">
        <v>413</v>
      </c>
      <c r="B21" s="328" t="s">
        <v>74</v>
      </c>
      <c r="C21" s="345">
        <v>4</v>
      </c>
      <c r="D21" s="330">
        <v>3</v>
      </c>
      <c r="E21" s="330">
        <v>18</v>
      </c>
      <c r="F21" s="330">
        <v>18</v>
      </c>
      <c r="G21" s="331" t="s">
        <v>395</v>
      </c>
      <c r="H21" s="330">
        <v>131</v>
      </c>
      <c r="I21" s="347">
        <v>131</v>
      </c>
      <c r="J21" s="353" t="s">
        <v>395</v>
      </c>
      <c r="K21" s="330">
        <v>153</v>
      </c>
      <c r="L21" s="332">
        <v>152</v>
      </c>
      <c r="M21" s="333">
        <v>38.46</v>
      </c>
      <c r="N21" s="333">
        <v>64.099999999999994</v>
      </c>
      <c r="O21" s="333">
        <v>102.56</v>
      </c>
      <c r="P21" s="333">
        <v>128.19999999999999</v>
      </c>
      <c r="Q21" s="334">
        <v>128.19999999999999</v>
      </c>
      <c r="R21" s="335">
        <v>1282</v>
      </c>
      <c r="S21" s="336">
        <v>625</v>
      </c>
      <c r="T21" s="336">
        <v>590</v>
      </c>
      <c r="U21" s="336">
        <v>67</v>
      </c>
      <c r="V21" s="336" t="s">
        <v>395</v>
      </c>
      <c r="W21" s="337">
        <v>-24</v>
      </c>
      <c r="X21" s="338">
        <f t="shared" si="0"/>
        <v>26</v>
      </c>
      <c r="Y21" s="339">
        <f t="shared" si="1"/>
        <v>152</v>
      </c>
    </row>
    <row r="22" spans="1:25" hidden="1">
      <c r="A22" s="327" t="s">
        <v>414</v>
      </c>
      <c r="B22" s="328" t="s">
        <v>76</v>
      </c>
      <c r="C22" s="345">
        <v>2</v>
      </c>
      <c r="D22" s="330">
        <v>2</v>
      </c>
      <c r="E22" s="330">
        <v>34</v>
      </c>
      <c r="F22" s="330">
        <v>33</v>
      </c>
      <c r="G22" s="345" t="s">
        <v>395</v>
      </c>
      <c r="H22" s="330">
        <v>62</v>
      </c>
      <c r="I22" s="347">
        <v>56</v>
      </c>
      <c r="J22" s="348">
        <v>1</v>
      </c>
      <c r="K22" s="330">
        <v>98</v>
      </c>
      <c r="L22" s="332">
        <v>91</v>
      </c>
      <c r="M22" s="333">
        <v>21.75</v>
      </c>
      <c r="N22" s="333">
        <v>36.25</v>
      </c>
      <c r="O22" s="333">
        <v>58</v>
      </c>
      <c r="P22" s="333">
        <v>72.5</v>
      </c>
      <c r="Q22" s="334">
        <v>72.5</v>
      </c>
      <c r="R22" s="335">
        <v>725</v>
      </c>
      <c r="S22" s="336">
        <v>368</v>
      </c>
      <c r="T22" s="336">
        <v>326</v>
      </c>
      <c r="U22" s="336">
        <v>31</v>
      </c>
      <c r="V22" s="336" t="s">
        <v>395</v>
      </c>
      <c r="W22" s="337">
        <v>-19</v>
      </c>
      <c r="X22" s="338">
        <f t="shared" si="0"/>
        <v>40</v>
      </c>
      <c r="Y22" s="339">
        <f t="shared" si="1"/>
        <v>91</v>
      </c>
    </row>
    <row r="23" spans="1:25" hidden="1">
      <c r="A23" s="351" t="s">
        <v>415</v>
      </c>
      <c r="B23" s="328" t="s">
        <v>79</v>
      </c>
      <c r="C23" s="345">
        <v>1</v>
      </c>
      <c r="D23" s="330">
        <v>1</v>
      </c>
      <c r="E23" s="330">
        <v>53</v>
      </c>
      <c r="F23" s="330">
        <v>53</v>
      </c>
      <c r="G23" s="345" t="s">
        <v>395</v>
      </c>
      <c r="H23" s="330">
        <v>347</v>
      </c>
      <c r="I23" s="347">
        <v>323</v>
      </c>
      <c r="J23" s="348">
        <v>9</v>
      </c>
      <c r="K23" s="330">
        <v>401</v>
      </c>
      <c r="L23" s="332">
        <v>377</v>
      </c>
      <c r="M23" s="333">
        <v>105.69</v>
      </c>
      <c r="N23" s="333">
        <v>176.15</v>
      </c>
      <c r="O23" s="333">
        <v>281.83999999999997</v>
      </c>
      <c r="P23" s="333">
        <v>352.3</v>
      </c>
      <c r="Q23" s="334">
        <v>352.3</v>
      </c>
      <c r="R23" s="335">
        <v>3523</v>
      </c>
      <c r="S23" s="336">
        <v>1871</v>
      </c>
      <c r="T23" s="336">
        <v>1372</v>
      </c>
      <c r="U23" s="336">
        <v>280</v>
      </c>
      <c r="V23" s="336" t="s">
        <v>395</v>
      </c>
      <c r="W23" s="337">
        <v>-25</v>
      </c>
      <c r="X23" s="338">
        <f t="shared" si="0"/>
        <v>59</v>
      </c>
      <c r="Y23" s="339">
        <f t="shared" si="1"/>
        <v>377</v>
      </c>
    </row>
    <row r="24" spans="1:25" hidden="1">
      <c r="A24" s="327" t="s">
        <v>416</v>
      </c>
      <c r="B24" s="328" t="s">
        <v>81</v>
      </c>
      <c r="C24" s="345">
        <v>2</v>
      </c>
      <c r="D24" s="330">
        <v>2</v>
      </c>
      <c r="E24" s="330">
        <v>30</v>
      </c>
      <c r="F24" s="330">
        <v>27</v>
      </c>
      <c r="G24" s="352">
        <v>1</v>
      </c>
      <c r="H24" s="330">
        <v>536</v>
      </c>
      <c r="I24" s="347">
        <v>382</v>
      </c>
      <c r="J24" s="348">
        <v>60</v>
      </c>
      <c r="K24" s="330">
        <v>568</v>
      </c>
      <c r="L24" s="332">
        <v>411</v>
      </c>
      <c r="M24" s="333">
        <v>19.350000000000001</v>
      </c>
      <c r="N24" s="333">
        <v>32.25</v>
      </c>
      <c r="O24" s="333">
        <v>51.6</v>
      </c>
      <c r="P24" s="333">
        <v>64.5</v>
      </c>
      <c r="Q24" s="334">
        <v>64.5</v>
      </c>
      <c r="R24" s="335">
        <v>645</v>
      </c>
      <c r="S24" s="336">
        <v>314</v>
      </c>
      <c r="T24" s="336">
        <v>301</v>
      </c>
      <c r="U24" s="336">
        <v>30</v>
      </c>
      <c r="V24" s="336" t="s">
        <v>395</v>
      </c>
      <c r="W24" s="337">
        <v>-347</v>
      </c>
      <c r="X24" s="338">
        <f t="shared" si="0"/>
        <v>34</v>
      </c>
      <c r="Y24" s="339">
        <f t="shared" si="1"/>
        <v>411</v>
      </c>
    </row>
    <row r="25" spans="1:25" hidden="1">
      <c r="A25" s="327" t="s">
        <v>417</v>
      </c>
      <c r="B25" s="328" t="s">
        <v>84</v>
      </c>
      <c r="C25" s="345">
        <v>1</v>
      </c>
      <c r="D25" s="330">
        <v>1</v>
      </c>
      <c r="E25" s="330">
        <v>19</v>
      </c>
      <c r="F25" s="330">
        <v>19</v>
      </c>
      <c r="G25" s="331" t="s">
        <v>395</v>
      </c>
      <c r="H25" s="330">
        <v>55</v>
      </c>
      <c r="I25" s="347">
        <v>50</v>
      </c>
      <c r="J25" s="349" t="s">
        <v>395</v>
      </c>
      <c r="K25" s="330">
        <v>75</v>
      </c>
      <c r="L25" s="332">
        <v>70</v>
      </c>
      <c r="M25" s="333">
        <v>20.7</v>
      </c>
      <c r="N25" s="333">
        <v>34.5</v>
      </c>
      <c r="O25" s="333">
        <v>55.2</v>
      </c>
      <c r="P25" s="333">
        <v>69</v>
      </c>
      <c r="Q25" s="334">
        <v>69</v>
      </c>
      <c r="R25" s="335">
        <v>690</v>
      </c>
      <c r="S25" s="336">
        <v>333</v>
      </c>
      <c r="T25" s="336">
        <v>317</v>
      </c>
      <c r="U25" s="336">
        <v>40</v>
      </c>
      <c r="V25" s="336" t="s">
        <v>395</v>
      </c>
      <c r="W25" s="337">
        <v>-1</v>
      </c>
      <c r="X25" s="338">
        <f t="shared" si="0"/>
        <v>25</v>
      </c>
      <c r="Y25" s="339">
        <f t="shared" si="1"/>
        <v>70</v>
      </c>
    </row>
    <row r="26" spans="1:25" hidden="1">
      <c r="A26" s="327" t="s">
        <v>418</v>
      </c>
      <c r="B26" s="328" t="s">
        <v>87</v>
      </c>
      <c r="C26" s="345">
        <v>1</v>
      </c>
      <c r="D26" s="330">
        <v>1</v>
      </c>
      <c r="E26" s="330">
        <v>14</v>
      </c>
      <c r="F26" s="330">
        <v>14</v>
      </c>
      <c r="G26" s="331" t="s">
        <v>395</v>
      </c>
      <c r="H26" s="330">
        <v>51</v>
      </c>
      <c r="I26" s="347">
        <v>49</v>
      </c>
      <c r="J26" s="349" t="s">
        <v>395</v>
      </c>
      <c r="K26" s="330">
        <v>66</v>
      </c>
      <c r="L26" s="332">
        <v>64</v>
      </c>
      <c r="M26" s="333">
        <v>9.15</v>
      </c>
      <c r="N26" s="333">
        <v>15.25</v>
      </c>
      <c r="O26" s="333">
        <v>24.4</v>
      </c>
      <c r="P26" s="333">
        <v>30.5</v>
      </c>
      <c r="Q26" s="334">
        <v>30.5</v>
      </c>
      <c r="R26" s="335">
        <v>305</v>
      </c>
      <c r="S26" s="336">
        <v>213</v>
      </c>
      <c r="T26" s="336">
        <v>80</v>
      </c>
      <c r="U26" s="336">
        <v>12</v>
      </c>
      <c r="V26" s="336" t="s">
        <v>395</v>
      </c>
      <c r="W26" s="337">
        <v>-34</v>
      </c>
      <c r="X26" s="338">
        <f t="shared" si="0"/>
        <v>20</v>
      </c>
      <c r="Y26" s="339">
        <f t="shared" si="1"/>
        <v>64</v>
      </c>
    </row>
    <row r="27" spans="1:25" hidden="1">
      <c r="A27" s="340" t="s">
        <v>419</v>
      </c>
      <c r="B27" s="341" t="s">
        <v>90</v>
      </c>
      <c r="C27" s="345">
        <v>4</v>
      </c>
      <c r="D27" s="330">
        <v>2</v>
      </c>
      <c r="E27" s="330">
        <v>39</v>
      </c>
      <c r="F27" s="330">
        <v>31</v>
      </c>
      <c r="G27" s="331" t="s">
        <v>395</v>
      </c>
      <c r="H27" s="330">
        <v>154</v>
      </c>
      <c r="I27" s="347">
        <v>29</v>
      </c>
      <c r="J27" s="349" t="s">
        <v>395</v>
      </c>
      <c r="K27" s="330">
        <v>197</v>
      </c>
      <c r="L27" s="332">
        <v>62</v>
      </c>
      <c r="M27" s="333">
        <v>21.54</v>
      </c>
      <c r="N27" s="333">
        <v>35.9</v>
      </c>
      <c r="O27" s="333">
        <v>57.44</v>
      </c>
      <c r="P27" s="344">
        <v>71.8</v>
      </c>
      <c r="Q27" s="334">
        <v>71.8</v>
      </c>
      <c r="R27" s="335">
        <v>718</v>
      </c>
      <c r="S27" s="336">
        <v>527</v>
      </c>
      <c r="T27" s="336">
        <v>191</v>
      </c>
      <c r="U27" s="336">
        <v>0</v>
      </c>
      <c r="V27" s="336" t="s">
        <v>395</v>
      </c>
      <c r="W27" s="337">
        <v>10</v>
      </c>
      <c r="X27" s="338">
        <f t="shared" si="0"/>
        <v>38</v>
      </c>
      <c r="Y27" s="339">
        <f t="shared" si="1"/>
        <v>62</v>
      </c>
    </row>
    <row r="28" spans="1:25" hidden="1">
      <c r="A28" s="327" t="s">
        <v>420</v>
      </c>
      <c r="B28" s="328" t="s">
        <v>92</v>
      </c>
      <c r="C28" s="342">
        <v>7</v>
      </c>
      <c r="D28" s="330">
        <v>5</v>
      </c>
      <c r="E28" s="330">
        <v>18</v>
      </c>
      <c r="F28" s="330">
        <v>18</v>
      </c>
      <c r="G28" s="331" t="s">
        <v>395</v>
      </c>
      <c r="H28" s="330">
        <v>57</v>
      </c>
      <c r="I28" s="347">
        <v>48</v>
      </c>
      <c r="J28" s="348">
        <v>2</v>
      </c>
      <c r="K28" s="330">
        <v>82</v>
      </c>
      <c r="L28" s="332">
        <v>71</v>
      </c>
      <c r="M28" s="333">
        <v>19.11</v>
      </c>
      <c r="N28" s="333">
        <v>31.85</v>
      </c>
      <c r="O28" s="333">
        <v>50.96</v>
      </c>
      <c r="P28" s="333">
        <v>63.7</v>
      </c>
      <c r="Q28" s="334">
        <v>63.7</v>
      </c>
      <c r="R28" s="335">
        <v>637</v>
      </c>
      <c r="S28" s="336">
        <v>481</v>
      </c>
      <c r="T28" s="336">
        <v>149</v>
      </c>
      <c r="U28" s="336">
        <v>7</v>
      </c>
      <c r="V28" s="336" t="s">
        <v>395</v>
      </c>
      <c r="W28" s="337">
        <v>-7</v>
      </c>
      <c r="X28" s="338">
        <f t="shared" si="0"/>
        <v>28</v>
      </c>
      <c r="Y28" s="339">
        <f t="shared" si="1"/>
        <v>71</v>
      </c>
    </row>
    <row r="29" spans="1:25" hidden="1">
      <c r="A29" s="340" t="s">
        <v>421</v>
      </c>
      <c r="B29" s="341" t="s">
        <v>95</v>
      </c>
      <c r="C29" s="345">
        <v>2</v>
      </c>
      <c r="D29" s="330">
        <v>2</v>
      </c>
      <c r="E29" s="330">
        <v>27</v>
      </c>
      <c r="F29" s="330">
        <v>25</v>
      </c>
      <c r="G29" s="352">
        <v>1</v>
      </c>
      <c r="H29" s="330">
        <v>30</v>
      </c>
      <c r="I29" s="347">
        <v>26</v>
      </c>
      <c r="J29" s="348">
        <v>1</v>
      </c>
      <c r="K29" s="330">
        <v>59</v>
      </c>
      <c r="L29" s="332">
        <v>53</v>
      </c>
      <c r="M29" s="333">
        <v>16.47</v>
      </c>
      <c r="N29" s="333">
        <v>27.45</v>
      </c>
      <c r="O29" s="333">
        <v>43.92</v>
      </c>
      <c r="P29" s="350">
        <v>54.9</v>
      </c>
      <c r="Q29" s="334">
        <v>54.9</v>
      </c>
      <c r="R29" s="335">
        <v>549</v>
      </c>
      <c r="S29" s="336">
        <v>379</v>
      </c>
      <c r="T29" s="336">
        <v>123</v>
      </c>
      <c r="U29" s="336">
        <v>47</v>
      </c>
      <c r="V29" s="336" t="s">
        <v>395</v>
      </c>
      <c r="W29" s="337">
        <v>2</v>
      </c>
      <c r="X29" s="338">
        <f t="shared" si="0"/>
        <v>32</v>
      </c>
      <c r="Y29" s="339">
        <f t="shared" si="1"/>
        <v>53</v>
      </c>
    </row>
    <row r="30" spans="1:25" hidden="1">
      <c r="A30" s="327" t="s">
        <v>422</v>
      </c>
      <c r="B30" s="328" t="s">
        <v>97</v>
      </c>
      <c r="C30" s="345">
        <v>2</v>
      </c>
      <c r="D30" s="330">
        <v>2</v>
      </c>
      <c r="E30" s="330">
        <v>18</v>
      </c>
      <c r="F30" s="330">
        <v>15</v>
      </c>
      <c r="G30" s="331" t="s">
        <v>395</v>
      </c>
      <c r="H30" s="330">
        <v>163</v>
      </c>
      <c r="I30" s="347">
        <v>112</v>
      </c>
      <c r="J30" s="348">
        <v>1</v>
      </c>
      <c r="K30" s="330">
        <v>183</v>
      </c>
      <c r="L30" s="332">
        <v>129</v>
      </c>
      <c r="M30" s="333">
        <v>10.11</v>
      </c>
      <c r="N30" s="333">
        <v>16.850000000000001</v>
      </c>
      <c r="O30" s="333">
        <v>26.96</v>
      </c>
      <c r="P30" s="333">
        <v>33.700000000000003</v>
      </c>
      <c r="Q30" s="334">
        <v>33.700000000000003</v>
      </c>
      <c r="R30" s="335">
        <v>337</v>
      </c>
      <c r="S30" s="336">
        <v>258</v>
      </c>
      <c r="T30" s="336">
        <v>56</v>
      </c>
      <c r="U30" s="336">
        <v>23</v>
      </c>
      <c r="V30" s="336" t="s">
        <v>395</v>
      </c>
      <c r="W30" s="337">
        <v>-95</v>
      </c>
      <c r="X30" s="338">
        <f t="shared" si="0"/>
        <v>22</v>
      </c>
      <c r="Y30" s="339">
        <f t="shared" si="1"/>
        <v>129</v>
      </c>
    </row>
    <row r="31" spans="1:25" hidden="1">
      <c r="A31" s="327" t="s">
        <v>423</v>
      </c>
      <c r="B31" s="328" t="s">
        <v>99</v>
      </c>
      <c r="C31" s="342">
        <v>4</v>
      </c>
      <c r="D31" s="330">
        <v>4</v>
      </c>
      <c r="E31" s="330">
        <v>18</v>
      </c>
      <c r="F31" s="330">
        <v>17</v>
      </c>
      <c r="G31" s="345" t="s">
        <v>395</v>
      </c>
      <c r="H31" s="330">
        <v>48</v>
      </c>
      <c r="I31" s="347">
        <v>31</v>
      </c>
      <c r="J31" s="348">
        <v>1</v>
      </c>
      <c r="K31" s="330">
        <v>70</v>
      </c>
      <c r="L31" s="332">
        <v>52</v>
      </c>
      <c r="M31" s="333">
        <v>11.82</v>
      </c>
      <c r="N31" s="333">
        <v>19.7</v>
      </c>
      <c r="O31" s="333">
        <v>31.52</v>
      </c>
      <c r="P31" s="333">
        <v>39.4</v>
      </c>
      <c r="Q31" s="334">
        <v>39.4</v>
      </c>
      <c r="R31" s="335">
        <v>394</v>
      </c>
      <c r="S31" s="336">
        <v>305</v>
      </c>
      <c r="T31" s="336">
        <v>84</v>
      </c>
      <c r="U31" s="336">
        <v>5</v>
      </c>
      <c r="V31" s="336" t="s">
        <v>395</v>
      </c>
      <c r="W31" s="337">
        <v>-13</v>
      </c>
      <c r="X31" s="338">
        <f t="shared" si="0"/>
        <v>26</v>
      </c>
      <c r="Y31" s="339">
        <f t="shared" si="1"/>
        <v>52</v>
      </c>
    </row>
    <row r="32" spans="1:25" hidden="1">
      <c r="A32" s="340" t="s">
        <v>424</v>
      </c>
      <c r="B32" s="328" t="s">
        <v>102</v>
      </c>
      <c r="C32" s="342">
        <v>3</v>
      </c>
      <c r="D32" s="330">
        <v>3</v>
      </c>
      <c r="E32" s="330">
        <v>27</v>
      </c>
      <c r="F32" s="330">
        <v>14</v>
      </c>
      <c r="G32" s="352">
        <v>3</v>
      </c>
      <c r="H32" s="330">
        <v>174</v>
      </c>
      <c r="I32" s="330">
        <v>24</v>
      </c>
      <c r="J32" s="352">
        <v>24</v>
      </c>
      <c r="K32" s="330">
        <v>204</v>
      </c>
      <c r="L32" s="332">
        <v>41</v>
      </c>
      <c r="M32" s="333">
        <v>11.94</v>
      </c>
      <c r="N32" s="333">
        <v>19.899999999999999</v>
      </c>
      <c r="O32" s="333">
        <v>31.84</v>
      </c>
      <c r="P32" s="333">
        <v>39.799999999999997</v>
      </c>
      <c r="Q32" s="334">
        <v>39.799999999999997</v>
      </c>
      <c r="R32" s="335">
        <v>398</v>
      </c>
      <c r="S32" s="336">
        <v>304</v>
      </c>
      <c r="T32" s="336">
        <v>88</v>
      </c>
      <c r="U32" s="336">
        <v>6</v>
      </c>
      <c r="V32" s="336" t="s">
        <v>395</v>
      </c>
      <c r="W32" s="337">
        <v>-1</v>
      </c>
      <c r="X32" s="338">
        <f t="shared" si="0"/>
        <v>22</v>
      </c>
      <c r="Y32" s="339">
        <f t="shared" si="1"/>
        <v>41</v>
      </c>
    </row>
    <row r="33" spans="1:25" hidden="1">
      <c r="A33" s="327" t="s">
        <v>425</v>
      </c>
      <c r="B33" s="328" t="s">
        <v>104</v>
      </c>
      <c r="C33" s="345">
        <v>3</v>
      </c>
      <c r="D33" s="330">
        <v>3</v>
      </c>
      <c r="E33" s="330">
        <v>15</v>
      </c>
      <c r="F33" s="330">
        <v>14</v>
      </c>
      <c r="G33" s="345" t="s">
        <v>395</v>
      </c>
      <c r="H33" s="330">
        <v>27</v>
      </c>
      <c r="I33" s="330">
        <v>20</v>
      </c>
      <c r="J33" s="331" t="s">
        <v>395</v>
      </c>
      <c r="K33" s="330">
        <v>45</v>
      </c>
      <c r="L33" s="332">
        <v>37</v>
      </c>
      <c r="M33" s="333">
        <v>7.71</v>
      </c>
      <c r="N33" s="333">
        <v>12.85</v>
      </c>
      <c r="O33" s="333">
        <v>20.56</v>
      </c>
      <c r="P33" s="333">
        <v>25.7</v>
      </c>
      <c r="Q33" s="334">
        <v>25.7</v>
      </c>
      <c r="R33" s="335">
        <v>257</v>
      </c>
      <c r="S33" s="336">
        <v>193</v>
      </c>
      <c r="T33" s="336">
        <v>54</v>
      </c>
      <c r="U33" s="336">
        <v>10</v>
      </c>
      <c r="V33" s="336" t="s">
        <v>395</v>
      </c>
      <c r="W33" s="337">
        <v>-11</v>
      </c>
      <c r="X33" s="338">
        <f t="shared" si="0"/>
        <v>22</v>
      </c>
      <c r="Y33" s="339">
        <f t="shared" si="1"/>
        <v>37</v>
      </c>
    </row>
    <row r="34" spans="1:25" hidden="1">
      <c r="A34" s="340" t="s">
        <v>426</v>
      </c>
      <c r="B34" s="341" t="s">
        <v>107</v>
      </c>
      <c r="C34" s="345">
        <v>1</v>
      </c>
      <c r="D34" s="330">
        <v>1</v>
      </c>
      <c r="E34" s="330">
        <v>13</v>
      </c>
      <c r="F34" s="330">
        <v>5</v>
      </c>
      <c r="G34" s="352">
        <v>1</v>
      </c>
      <c r="H34" s="330">
        <v>61</v>
      </c>
      <c r="I34" s="330">
        <v>14</v>
      </c>
      <c r="J34" s="352">
        <v>2</v>
      </c>
      <c r="K34" s="330">
        <v>75</v>
      </c>
      <c r="L34" s="332">
        <v>20</v>
      </c>
      <c r="M34" s="333">
        <v>15.15</v>
      </c>
      <c r="N34" s="344">
        <v>25.25</v>
      </c>
      <c r="O34" s="344">
        <v>40.4</v>
      </c>
      <c r="P34" s="344">
        <v>50.5</v>
      </c>
      <c r="Q34" s="334">
        <v>50.5</v>
      </c>
      <c r="R34" s="335">
        <v>505</v>
      </c>
      <c r="S34" s="336">
        <v>366</v>
      </c>
      <c r="T34" s="336">
        <v>127</v>
      </c>
      <c r="U34" s="336">
        <v>12</v>
      </c>
      <c r="V34" s="336" t="s">
        <v>395</v>
      </c>
      <c r="W34" s="337">
        <v>31</v>
      </c>
      <c r="X34" s="338">
        <f t="shared" si="0"/>
        <v>11</v>
      </c>
      <c r="Y34" s="339">
        <f t="shared" si="1"/>
        <v>20</v>
      </c>
    </row>
    <row r="35" spans="1:25" hidden="1">
      <c r="A35" s="340" t="s">
        <v>427</v>
      </c>
      <c r="B35" s="341" t="s">
        <v>110</v>
      </c>
      <c r="C35" s="345">
        <v>2</v>
      </c>
      <c r="D35" s="330">
        <v>2</v>
      </c>
      <c r="E35" s="330">
        <v>24</v>
      </c>
      <c r="F35" s="330">
        <v>7</v>
      </c>
      <c r="G35" s="352">
        <v>2</v>
      </c>
      <c r="H35" s="343" t="s">
        <v>395</v>
      </c>
      <c r="I35" s="343" t="s">
        <v>395</v>
      </c>
      <c r="J35" s="331" t="s">
        <v>395</v>
      </c>
      <c r="K35" s="330">
        <v>26</v>
      </c>
      <c r="L35" s="332">
        <v>9</v>
      </c>
      <c r="M35" s="344">
        <v>12.9</v>
      </c>
      <c r="N35" s="344">
        <v>21.5</v>
      </c>
      <c r="O35" s="344">
        <v>34.4</v>
      </c>
      <c r="P35" s="344">
        <v>43</v>
      </c>
      <c r="Q35" s="334">
        <v>43</v>
      </c>
      <c r="R35" s="335">
        <v>430</v>
      </c>
      <c r="S35" s="336">
        <v>318</v>
      </c>
      <c r="T35" s="336">
        <v>84</v>
      </c>
      <c r="U35" s="336">
        <v>28</v>
      </c>
      <c r="V35" s="336" t="s">
        <v>395</v>
      </c>
      <c r="W35" s="337">
        <v>34</v>
      </c>
      <c r="X35" s="338">
        <f t="shared" si="0"/>
        <v>14</v>
      </c>
      <c r="Y35" s="339">
        <f t="shared" si="1"/>
        <v>9</v>
      </c>
    </row>
    <row r="36" spans="1:25" hidden="1">
      <c r="A36" s="327" t="s">
        <v>428</v>
      </c>
      <c r="B36" s="328" t="s">
        <v>113</v>
      </c>
      <c r="C36" s="342">
        <v>2</v>
      </c>
      <c r="D36" s="330">
        <v>2</v>
      </c>
      <c r="E36" s="330">
        <v>10</v>
      </c>
      <c r="F36" s="330">
        <v>10</v>
      </c>
      <c r="G36" s="331" t="s">
        <v>395</v>
      </c>
      <c r="H36" s="330">
        <v>63</v>
      </c>
      <c r="I36" s="330">
        <v>36</v>
      </c>
      <c r="J36" s="352">
        <v>3</v>
      </c>
      <c r="K36" s="330">
        <v>75</v>
      </c>
      <c r="L36" s="332">
        <v>48</v>
      </c>
      <c r="M36" s="333">
        <v>13.56</v>
      </c>
      <c r="N36" s="333">
        <v>22.6</v>
      </c>
      <c r="O36" s="333">
        <v>36.159999999999997</v>
      </c>
      <c r="P36" s="333">
        <v>45.2</v>
      </c>
      <c r="Q36" s="334">
        <v>45.2</v>
      </c>
      <c r="R36" s="335">
        <v>452</v>
      </c>
      <c r="S36" s="336">
        <v>229</v>
      </c>
      <c r="T36" s="336">
        <v>167</v>
      </c>
      <c r="U36" s="336">
        <v>56</v>
      </c>
      <c r="V36" s="336" t="s">
        <v>395</v>
      </c>
      <c r="W36" s="337">
        <v>-3</v>
      </c>
      <c r="X36" s="338">
        <f t="shared" si="0"/>
        <v>17</v>
      </c>
      <c r="Y36" s="339">
        <f t="shared" si="1"/>
        <v>48</v>
      </c>
    </row>
    <row r="37" spans="1:25" hidden="1">
      <c r="A37" s="340" t="s">
        <v>427</v>
      </c>
      <c r="B37" s="341" t="s">
        <v>115</v>
      </c>
      <c r="C37" s="345">
        <v>1</v>
      </c>
      <c r="D37" s="330">
        <v>1</v>
      </c>
      <c r="E37" s="330">
        <v>9</v>
      </c>
      <c r="F37" s="330">
        <v>2</v>
      </c>
      <c r="G37" s="331" t="s">
        <v>395</v>
      </c>
      <c r="H37" s="343" t="s">
        <v>395</v>
      </c>
      <c r="I37" s="343" t="s">
        <v>395</v>
      </c>
      <c r="J37" s="331" t="s">
        <v>395</v>
      </c>
      <c r="K37" s="330">
        <v>10</v>
      </c>
      <c r="L37" s="332">
        <v>3</v>
      </c>
      <c r="M37" s="344">
        <v>7.2</v>
      </c>
      <c r="N37" s="344">
        <v>12</v>
      </c>
      <c r="O37" s="344">
        <v>19.2</v>
      </c>
      <c r="P37" s="344">
        <v>24</v>
      </c>
      <c r="Q37" s="334">
        <v>24</v>
      </c>
      <c r="R37" s="335">
        <v>240</v>
      </c>
      <c r="S37" s="336">
        <v>193</v>
      </c>
      <c r="T37" s="336">
        <v>47</v>
      </c>
      <c r="U37" s="336">
        <v>0</v>
      </c>
      <c r="V37" s="336" t="s">
        <v>395</v>
      </c>
      <c r="W37" s="337">
        <v>21</v>
      </c>
      <c r="X37" s="338">
        <f t="shared" si="0"/>
        <v>8</v>
      </c>
      <c r="Y37" s="339">
        <f t="shared" si="1"/>
        <v>3</v>
      </c>
    </row>
    <row r="38" spans="1:25" hidden="1">
      <c r="A38" s="351" t="s">
        <v>429</v>
      </c>
      <c r="B38" s="328" t="s">
        <v>116</v>
      </c>
      <c r="C38" s="345">
        <v>1</v>
      </c>
      <c r="D38" s="330">
        <v>1</v>
      </c>
      <c r="E38" s="330">
        <v>28</v>
      </c>
      <c r="F38" s="330">
        <v>28</v>
      </c>
      <c r="G38" s="331" t="s">
        <v>395</v>
      </c>
      <c r="H38" s="330">
        <v>16</v>
      </c>
      <c r="I38" s="330">
        <v>16</v>
      </c>
      <c r="J38" s="331" t="s">
        <v>395</v>
      </c>
      <c r="K38" s="330">
        <v>45</v>
      </c>
      <c r="L38" s="332">
        <v>45</v>
      </c>
      <c r="M38" s="333">
        <v>10.11</v>
      </c>
      <c r="N38" s="333">
        <v>16.850000000000001</v>
      </c>
      <c r="O38" s="333">
        <v>26.96</v>
      </c>
      <c r="P38" s="333">
        <v>33.700000000000003</v>
      </c>
      <c r="Q38" s="334">
        <v>33.700000000000003</v>
      </c>
      <c r="R38" s="335">
        <v>337</v>
      </c>
      <c r="S38" s="336">
        <v>252</v>
      </c>
      <c r="T38" s="336">
        <v>72</v>
      </c>
      <c r="U38" s="336">
        <v>13</v>
      </c>
      <c r="V38" s="354" t="s">
        <v>395</v>
      </c>
      <c r="W38" s="337">
        <v>-11</v>
      </c>
      <c r="X38" s="338">
        <f t="shared" si="0"/>
        <v>34</v>
      </c>
      <c r="Y38" s="339">
        <f t="shared" si="1"/>
        <v>45</v>
      </c>
    </row>
    <row r="39" spans="1:25" hidden="1">
      <c r="A39" s="327" t="s">
        <v>430</v>
      </c>
      <c r="B39" s="328" t="s">
        <v>119</v>
      </c>
      <c r="C39" s="345">
        <v>3</v>
      </c>
      <c r="D39" s="330">
        <v>2</v>
      </c>
      <c r="E39" s="330">
        <v>35</v>
      </c>
      <c r="F39" s="330">
        <v>32</v>
      </c>
      <c r="G39" s="331" t="s">
        <v>395</v>
      </c>
      <c r="H39" s="330">
        <v>107</v>
      </c>
      <c r="I39" s="330">
        <v>76</v>
      </c>
      <c r="J39" s="352">
        <v>6</v>
      </c>
      <c r="K39" s="330">
        <v>145</v>
      </c>
      <c r="L39" s="332">
        <v>110</v>
      </c>
      <c r="M39" s="333">
        <v>29.1</v>
      </c>
      <c r="N39" s="333">
        <v>48.5</v>
      </c>
      <c r="O39" s="333">
        <v>77.599999999999994</v>
      </c>
      <c r="P39" s="333">
        <v>97</v>
      </c>
      <c r="Q39" s="334">
        <v>97</v>
      </c>
      <c r="R39" s="335">
        <v>970</v>
      </c>
      <c r="S39" s="336">
        <v>638</v>
      </c>
      <c r="T39" s="336">
        <v>289</v>
      </c>
      <c r="U39" s="336">
        <v>43</v>
      </c>
      <c r="V39" s="336" t="s">
        <v>395</v>
      </c>
      <c r="W39" s="337">
        <v>-13</v>
      </c>
      <c r="X39" s="338">
        <f t="shared" si="0"/>
        <v>39</v>
      </c>
      <c r="Y39" s="339">
        <f t="shared" si="1"/>
        <v>110</v>
      </c>
    </row>
    <row r="40" spans="1:25" hidden="1">
      <c r="A40" s="327" t="s">
        <v>431</v>
      </c>
      <c r="B40" s="328" t="s">
        <v>121</v>
      </c>
      <c r="C40" s="345">
        <v>3</v>
      </c>
      <c r="D40" s="330">
        <v>3</v>
      </c>
      <c r="E40" s="330">
        <v>17</v>
      </c>
      <c r="F40" s="330">
        <v>15</v>
      </c>
      <c r="G40" s="331" t="s">
        <v>395</v>
      </c>
      <c r="H40" s="330">
        <v>48</v>
      </c>
      <c r="I40" s="330">
        <v>31</v>
      </c>
      <c r="J40" s="352">
        <v>3</v>
      </c>
      <c r="K40" s="330">
        <v>68</v>
      </c>
      <c r="L40" s="332">
        <v>49</v>
      </c>
      <c r="M40" s="333">
        <v>8.49</v>
      </c>
      <c r="N40" s="333">
        <v>14.15</v>
      </c>
      <c r="O40" s="333">
        <v>22.64</v>
      </c>
      <c r="P40" s="333">
        <v>28.3</v>
      </c>
      <c r="Q40" s="334">
        <v>28.3</v>
      </c>
      <c r="R40" s="335">
        <v>283</v>
      </c>
      <c r="S40" s="336">
        <v>210</v>
      </c>
      <c r="T40" s="336">
        <v>66</v>
      </c>
      <c r="U40" s="336">
        <v>7</v>
      </c>
      <c r="V40" s="336" t="s">
        <v>395</v>
      </c>
      <c r="W40" s="337">
        <v>-21</v>
      </c>
      <c r="X40" s="338">
        <f t="shared" si="0"/>
        <v>23</v>
      </c>
      <c r="Y40" s="339">
        <f t="shared" si="1"/>
        <v>49</v>
      </c>
    </row>
    <row r="41" spans="1:25" hidden="1">
      <c r="A41" s="327" t="s">
        <v>432</v>
      </c>
      <c r="B41" s="328" t="s">
        <v>123</v>
      </c>
      <c r="C41" s="345">
        <v>1</v>
      </c>
      <c r="D41" s="330">
        <v>1</v>
      </c>
      <c r="E41" s="330">
        <v>24</v>
      </c>
      <c r="F41" s="330">
        <v>22</v>
      </c>
      <c r="G41" s="331" t="s">
        <v>395</v>
      </c>
      <c r="H41" s="330">
        <v>59</v>
      </c>
      <c r="I41" s="330">
        <v>59</v>
      </c>
      <c r="J41" s="331" t="s">
        <v>395</v>
      </c>
      <c r="K41" s="330">
        <v>84</v>
      </c>
      <c r="L41" s="332">
        <v>82</v>
      </c>
      <c r="M41" s="333">
        <v>18.39</v>
      </c>
      <c r="N41" s="333">
        <v>30.65</v>
      </c>
      <c r="O41" s="333">
        <v>49.04</v>
      </c>
      <c r="P41" s="333">
        <v>61.3</v>
      </c>
      <c r="Q41" s="334">
        <v>61.3</v>
      </c>
      <c r="R41" s="335">
        <v>613</v>
      </c>
      <c r="S41" s="336">
        <v>450</v>
      </c>
      <c r="T41" s="336">
        <v>147</v>
      </c>
      <c r="U41" s="336">
        <v>16</v>
      </c>
      <c r="V41" s="336" t="s">
        <v>395</v>
      </c>
      <c r="W41" s="337">
        <v>-21</v>
      </c>
      <c r="X41" s="338">
        <f t="shared" si="0"/>
        <v>28</v>
      </c>
      <c r="Y41" s="339">
        <f t="shared" si="1"/>
        <v>82</v>
      </c>
    </row>
    <row r="42" spans="1:25">
      <c r="A42" s="351" t="s">
        <v>433</v>
      </c>
      <c r="B42" s="328" t="s">
        <v>126</v>
      </c>
      <c r="C42" s="345">
        <v>1</v>
      </c>
      <c r="D42" s="330">
        <v>1</v>
      </c>
      <c r="E42" s="330">
        <v>10</v>
      </c>
      <c r="F42" s="330">
        <v>10</v>
      </c>
      <c r="G42" s="331" t="s">
        <v>395</v>
      </c>
      <c r="H42" s="330">
        <v>29</v>
      </c>
      <c r="I42" s="330">
        <v>29</v>
      </c>
      <c r="J42" s="345" t="s">
        <v>395</v>
      </c>
      <c r="K42" s="330">
        <v>40</v>
      </c>
      <c r="L42" s="332">
        <v>40</v>
      </c>
      <c r="M42" s="333">
        <v>8.01</v>
      </c>
      <c r="N42" s="333">
        <v>13.35</v>
      </c>
      <c r="O42" s="333">
        <v>21.36</v>
      </c>
      <c r="P42" s="333">
        <v>26.7</v>
      </c>
      <c r="Q42" s="334">
        <v>26.7</v>
      </c>
      <c r="R42" s="335">
        <v>267</v>
      </c>
      <c r="S42" s="336">
        <v>166</v>
      </c>
      <c r="T42" s="336">
        <v>94</v>
      </c>
      <c r="U42" s="336">
        <v>7</v>
      </c>
      <c r="V42" s="336" t="s">
        <v>395</v>
      </c>
      <c r="W42" s="337">
        <v>-13</v>
      </c>
      <c r="X42" s="338">
        <f t="shared" si="0"/>
        <v>16</v>
      </c>
      <c r="Y42" s="339">
        <f t="shared" si="1"/>
        <v>40</v>
      </c>
    </row>
    <row r="43" spans="1:25" hidden="1">
      <c r="A43" s="327" t="s">
        <v>434</v>
      </c>
      <c r="B43" s="328" t="s">
        <v>128</v>
      </c>
      <c r="C43" s="345">
        <v>4</v>
      </c>
      <c r="D43" s="330">
        <v>4</v>
      </c>
      <c r="E43" s="330">
        <v>65</v>
      </c>
      <c r="F43" s="330">
        <v>58</v>
      </c>
      <c r="G43" s="331" t="s">
        <v>395</v>
      </c>
      <c r="H43" s="330">
        <v>211</v>
      </c>
      <c r="I43" s="330">
        <v>187</v>
      </c>
      <c r="J43" s="352">
        <v>2</v>
      </c>
      <c r="K43" s="330">
        <v>280</v>
      </c>
      <c r="L43" s="332">
        <v>249</v>
      </c>
      <c r="M43" s="333">
        <v>13.95</v>
      </c>
      <c r="N43" s="333">
        <v>23.25</v>
      </c>
      <c r="O43" s="333">
        <v>37.200000000000003</v>
      </c>
      <c r="P43" s="333">
        <v>46.5</v>
      </c>
      <c r="Q43" s="334">
        <v>46.5</v>
      </c>
      <c r="R43" s="335">
        <v>465</v>
      </c>
      <c r="S43" s="336">
        <v>319</v>
      </c>
      <c r="T43" s="336">
        <v>136</v>
      </c>
      <c r="U43" s="336">
        <v>10</v>
      </c>
      <c r="V43" s="336" t="s">
        <v>395</v>
      </c>
      <c r="W43" s="337">
        <v>-203</v>
      </c>
      <c r="X43" s="338">
        <f t="shared" si="0"/>
        <v>67</v>
      </c>
      <c r="Y43" s="339">
        <f t="shared" si="1"/>
        <v>249</v>
      </c>
    </row>
    <row r="44" spans="1:25" hidden="1">
      <c r="A44" s="327" t="s">
        <v>435</v>
      </c>
      <c r="B44" s="328" t="s">
        <v>130</v>
      </c>
      <c r="C44" s="345">
        <v>2</v>
      </c>
      <c r="D44" s="330">
        <v>2</v>
      </c>
      <c r="E44" s="330">
        <v>22</v>
      </c>
      <c r="F44" s="330">
        <v>21</v>
      </c>
      <c r="G44" s="331" t="s">
        <v>395</v>
      </c>
      <c r="H44" s="330">
        <v>38</v>
      </c>
      <c r="I44" s="330">
        <v>37</v>
      </c>
      <c r="J44" s="331" t="s">
        <v>395</v>
      </c>
      <c r="K44" s="330">
        <v>62</v>
      </c>
      <c r="L44" s="332">
        <v>60</v>
      </c>
      <c r="M44" s="333">
        <v>13.74</v>
      </c>
      <c r="N44" s="333">
        <v>22.9</v>
      </c>
      <c r="O44" s="333">
        <v>36.64</v>
      </c>
      <c r="P44" s="333">
        <v>45.8</v>
      </c>
      <c r="Q44" s="334">
        <v>45.8</v>
      </c>
      <c r="R44" s="335">
        <v>458</v>
      </c>
      <c r="S44" s="336">
        <v>328</v>
      </c>
      <c r="T44" s="336">
        <v>118</v>
      </c>
      <c r="U44" s="336">
        <v>12</v>
      </c>
      <c r="V44" s="336" t="s">
        <v>395</v>
      </c>
      <c r="W44" s="337">
        <v>-14</v>
      </c>
      <c r="X44" s="338">
        <f t="shared" si="0"/>
        <v>28</v>
      </c>
      <c r="Y44" s="339">
        <f t="shared" si="1"/>
        <v>60</v>
      </c>
    </row>
    <row r="45" spans="1:25" hidden="1">
      <c r="A45" s="327" t="s">
        <v>436</v>
      </c>
      <c r="B45" s="328" t="s">
        <v>132</v>
      </c>
      <c r="C45" s="345">
        <v>3</v>
      </c>
      <c r="D45" s="330">
        <v>2</v>
      </c>
      <c r="E45" s="330">
        <v>11</v>
      </c>
      <c r="F45" s="330">
        <v>11</v>
      </c>
      <c r="G45" s="331" t="s">
        <v>395</v>
      </c>
      <c r="H45" s="330">
        <v>39</v>
      </c>
      <c r="I45" s="330">
        <v>24</v>
      </c>
      <c r="J45" s="331" t="s">
        <v>395</v>
      </c>
      <c r="K45" s="330">
        <v>53</v>
      </c>
      <c r="L45" s="332">
        <v>37</v>
      </c>
      <c r="M45" s="333">
        <v>9.9600000000000009</v>
      </c>
      <c r="N45" s="333">
        <v>16.600000000000001</v>
      </c>
      <c r="O45" s="333">
        <v>26.56</v>
      </c>
      <c r="P45" s="333">
        <v>33.200000000000003</v>
      </c>
      <c r="Q45" s="334">
        <v>33.200000000000003</v>
      </c>
      <c r="R45" s="335">
        <v>332</v>
      </c>
      <c r="S45" s="336">
        <v>248</v>
      </c>
      <c r="T45" s="336">
        <v>80</v>
      </c>
      <c r="U45" s="336">
        <v>4</v>
      </c>
      <c r="V45" s="336" t="s">
        <v>395</v>
      </c>
      <c r="W45" s="337">
        <v>-4</v>
      </c>
      <c r="X45" s="338">
        <f t="shared" si="0"/>
        <v>18</v>
      </c>
      <c r="Y45" s="339">
        <f t="shared" si="1"/>
        <v>37</v>
      </c>
    </row>
    <row r="46" spans="1:25" hidden="1">
      <c r="A46" s="327" t="s">
        <v>437</v>
      </c>
      <c r="B46" s="328" t="s">
        <v>135</v>
      </c>
      <c r="C46" s="345">
        <v>2</v>
      </c>
      <c r="D46" s="330">
        <v>2</v>
      </c>
      <c r="E46" s="330">
        <v>22</v>
      </c>
      <c r="F46" s="330">
        <v>15</v>
      </c>
      <c r="G46" s="331" t="s">
        <v>395</v>
      </c>
      <c r="H46" s="330">
        <v>45</v>
      </c>
      <c r="I46" s="330">
        <v>11</v>
      </c>
      <c r="J46" s="331" t="s">
        <v>395</v>
      </c>
      <c r="K46" s="330">
        <v>69</v>
      </c>
      <c r="L46" s="332">
        <v>28</v>
      </c>
      <c r="M46" s="333">
        <v>6.18</v>
      </c>
      <c r="N46" s="333">
        <v>10.3</v>
      </c>
      <c r="O46" s="333">
        <v>16.48</v>
      </c>
      <c r="P46" s="333">
        <v>20.6</v>
      </c>
      <c r="Q46" s="334">
        <v>20.6</v>
      </c>
      <c r="R46" s="335">
        <v>206</v>
      </c>
      <c r="S46" s="336">
        <v>177</v>
      </c>
      <c r="T46" s="336">
        <v>28</v>
      </c>
      <c r="U46" s="336">
        <v>1</v>
      </c>
      <c r="V46" s="336" t="s">
        <v>395</v>
      </c>
      <c r="W46" s="337">
        <v>-7</v>
      </c>
      <c r="X46" s="338">
        <f t="shared" si="0"/>
        <v>22</v>
      </c>
      <c r="Y46" s="339">
        <f t="shared" si="1"/>
        <v>28</v>
      </c>
    </row>
    <row r="47" spans="1:25" hidden="1">
      <c r="A47" s="327" t="s">
        <v>438</v>
      </c>
      <c r="B47" s="328" t="s">
        <v>137</v>
      </c>
      <c r="C47" s="345">
        <v>1</v>
      </c>
      <c r="D47" s="330">
        <v>1</v>
      </c>
      <c r="E47" s="330">
        <v>11</v>
      </c>
      <c r="F47" s="330">
        <v>10</v>
      </c>
      <c r="G47" s="331" t="s">
        <v>395</v>
      </c>
      <c r="H47" s="330">
        <v>11</v>
      </c>
      <c r="I47" s="330">
        <v>7</v>
      </c>
      <c r="J47" s="331" t="s">
        <v>395</v>
      </c>
      <c r="K47" s="330">
        <v>23</v>
      </c>
      <c r="L47" s="332">
        <v>18</v>
      </c>
      <c r="M47" s="333">
        <v>5.19</v>
      </c>
      <c r="N47" s="333">
        <v>8.65</v>
      </c>
      <c r="O47" s="333">
        <v>13.84</v>
      </c>
      <c r="P47" s="333">
        <v>17.3</v>
      </c>
      <c r="Q47" s="334">
        <v>17.3</v>
      </c>
      <c r="R47" s="335">
        <v>173</v>
      </c>
      <c r="S47" s="336">
        <v>143</v>
      </c>
      <c r="T47" s="336">
        <v>29</v>
      </c>
      <c r="U47" s="336">
        <v>1</v>
      </c>
      <c r="V47" s="336" t="s">
        <v>395</v>
      </c>
      <c r="W47" s="337">
        <v>-1</v>
      </c>
      <c r="X47" s="338">
        <f t="shared" si="0"/>
        <v>16</v>
      </c>
      <c r="Y47" s="339">
        <f t="shared" si="1"/>
        <v>18</v>
      </c>
    </row>
    <row r="48" spans="1:25" hidden="1">
      <c r="A48" s="340" t="s">
        <v>426</v>
      </c>
      <c r="B48" s="341" t="s">
        <v>139</v>
      </c>
      <c r="C48" s="345">
        <v>1</v>
      </c>
      <c r="D48" s="330">
        <v>1</v>
      </c>
      <c r="E48" s="330">
        <v>2</v>
      </c>
      <c r="F48" s="330">
        <v>2</v>
      </c>
      <c r="G48" s="331" t="s">
        <v>395</v>
      </c>
      <c r="H48" s="330">
        <v>5</v>
      </c>
      <c r="I48" s="330">
        <v>4</v>
      </c>
      <c r="J48" s="331" t="s">
        <v>395</v>
      </c>
      <c r="K48" s="330">
        <v>8</v>
      </c>
      <c r="L48" s="332">
        <v>7</v>
      </c>
      <c r="M48" s="333">
        <v>2.37</v>
      </c>
      <c r="N48" s="333">
        <v>3.95</v>
      </c>
      <c r="O48" s="333">
        <v>6.32</v>
      </c>
      <c r="P48" s="350">
        <v>7.9</v>
      </c>
      <c r="Q48" s="334">
        <v>7.9</v>
      </c>
      <c r="R48" s="335">
        <v>79</v>
      </c>
      <c r="S48" s="336">
        <v>44</v>
      </c>
      <c r="T48" s="336">
        <v>28</v>
      </c>
      <c r="U48" s="336">
        <v>7</v>
      </c>
      <c r="V48" s="336" t="s">
        <v>395</v>
      </c>
      <c r="W48" s="337">
        <v>1</v>
      </c>
      <c r="X48" s="338">
        <f t="shared" si="0"/>
        <v>8</v>
      </c>
      <c r="Y48" s="339">
        <f t="shared" si="1"/>
        <v>7</v>
      </c>
    </row>
    <row r="49" spans="1:25" hidden="1">
      <c r="A49" s="340" t="s">
        <v>439</v>
      </c>
      <c r="B49" s="341" t="s">
        <v>142</v>
      </c>
      <c r="C49" s="331">
        <v>1</v>
      </c>
      <c r="D49" s="352" t="s">
        <v>395</v>
      </c>
      <c r="E49" s="343" t="s">
        <v>395</v>
      </c>
      <c r="F49" s="343" t="s">
        <v>395</v>
      </c>
      <c r="G49" s="331" t="s">
        <v>395</v>
      </c>
      <c r="H49" s="343" t="s">
        <v>395</v>
      </c>
      <c r="I49" s="343" t="s">
        <v>395</v>
      </c>
      <c r="J49" s="331" t="s">
        <v>395</v>
      </c>
      <c r="K49" s="330">
        <v>1</v>
      </c>
      <c r="L49" s="355">
        <v>0</v>
      </c>
      <c r="M49" s="344">
        <v>5.0999999999999996</v>
      </c>
      <c r="N49" s="344">
        <v>8.5</v>
      </c>
      <c r="O49" s="344">
        <v>13.6</v>
      </c>
      <c r="P49" s="344">
        <v>17</v>
      </c>
      <c r="Q49" s="334">
        <v>17</v>
      </c>
      <c r="R49" s="335">
        <v>170</v>
      </c>
      <c r="S49" s="336">
        <v>79</v>
      </c>
      <c r="T49" s="336">
        <v>71</v>
      </c>
      <c r="U49" s="336">
        <v>20</v>
      </c>
      <c r="V49" s="336" t="s">
        <v>395</v>
      </c>
      <c r="W49" s="337">
        <v>17</v>
      </c>
      <c r="X49" s="338">
        <v>0</v>
      </c>
      <c r="Y49" s="339">
        <f t="shared" si="1"/>
        <v>0</v>
      </c>
    </row>
    <row r="50" spans="1:25" hidden="1">
      <c r="A50" s="327" t="s">
        <v>440</v>
      </c>
      <c r="B50" s="328" t="s">
        <v>144</v>
      </c>
      <c r="C50" s="342">
        <v>2</v>
      </c>
      <c r="D50" s="330">
        <v>3</v>
      </c>
      <c r="E50" s="330">
        <v>21</v>
      </c>
      <c r="F50" s="330">
        <v>20</v>
      </c>
      <c r="G50" s="331" t="s">
        <v>395</v>
      </c>
      <c r="H50" s="330">
        <v>87</v>
      </c>
      <c r="I50" s="330">
        <v>47</v>
      </c>
      <c r="J50" s="352">
        <v>9</v>
      </c>
      <c r="K50" s="330">
        <v>110</v>
      </c>
      <c r="L50" s="332">
        <v>70</v>
      </c>
      <c r="M50" s="333">
        <v>18.45</v>
      </c>
      <c r="N50" s="333">
        <v>30.75</v>
      </c>
      <c r="O50" s="333">
        <v>49.2</v>
      </c>
      <c r="P50" s="333">
        <v>61.5</v>
      </c>
      <c r="Q50" s="334">
        <v>61.5</v>
      </c>
      <c r="R50" s="335">
        <v>615</v>
      </c>
      <c r="S50" s="336">
        <v>356</v>
      </c>
      <c r="T50" s="336">
        <v>206</v>
      </c>
      <c r="U50" s="336">
        <v>53</v>
      </c>
      <c r="V50" s="336" t="s">
        <v>395</v>
      </c>
      <c r="W50" s="337">
        <v>-9</v>
      </c>
      <c r="X50" s="338">
        <f t="shared" si="0"/>
        <v>28</v>
      </c>
      <c r="Y50" s="339">
        <f t="shared" si="1"/>
        <v>70</v>
      </c>
    </row>
    <row r="51" spans="1:25" hidden="1">
      <c r="A51" s="327" t="s">
        <v>441</v>
      </c>
      <c r="B51" s="328" t="s">
        <v>146</v>
      </c>
      <c r="C51" s="345">
        <v>2</v>
      </c>
      <c r="D51" s="330">
        <v>2</v>
      </c>
      <c r="E51" s="330">
        <v>16</v>
      </c>
      <c r="F51" s="330">
        <v>16</v>
      </c>
      <c r="G51" s="331" t="s">
        <v>395</v>
      </c>
      <c r="H51" s="330">
        <v>39</v>
      </c>
      <c r="I51" s="330">
        <v>37</v>
      </c>
      <c r="J51" s="352">
        <v>2</v>
      </c>
      <c r="K51" s="330">
        <v>57</v>
      </c>
      <c r="L51" s="332">
        <v>55</v>
      </c>
      <c r="M51" s="333">
        <v>8.31</v>
      </c>
      <c r="N51" s="333">
        <v>13.85</v>
      </c>
      <c r="O51" s="333">
        <v>22.16</v>
      </c>
      <c r="P51" s="333">
        <v>27.7</v>
      </c>
      <c r="Q51" s="334">
        <v>27.7</v>
      </c>
      <c r="R51" s="335">
        <v>277</v>
      </c>
      <c r="S51" s="336">
        <v>214</v>
      </c>
      <c r="T51" s="336">
        <v>55</v>
      </c>
      <c r="U51" s="336">
        <v>8</v>
      </c>
      <c r="V51" s="336" t="s">
        <v>395</v>
      </c>
      <c r="W51" s="337">
        <v>-27</v>
      </c>
      <c r="X51" s="338">
        <f t="shared" si="0"/>
        <v>23</v>
      </c>
      <c r="Y51" s="339">
        <f t="shared" si="1"/>
        <v>55</v>
      </c>
    </row>
    <row r="52" spans="1:25" hidden="1">
      <c r="A52" s="340" t="s">
        <v>442</v>
      </c>
      <c r="B52" s="341" t="s">
        <v>148</v>
      </c>
      <c r="C52" s="345">
        <v>1</v>
      </c>
      <c r="D52" s="330">
        <v>1</v>
      </c>
      <c r="E52" s="330">
        <v>9</v>
      </c>
      <c r="F52" s="330">
        <v>4</v>
      </c>
      <c r="G52" s="352">
        <v>3</v>
      </c>
      <c r="H52" s="330">
        <v>52</v>
      </c>
      <c r="I52" s="330">
        <v>8</v>
      </c>
      <c r="J52" s="352">
        <v>5</v>
      </c>
      <c r="K52" s="330">
        <v>62</v>
      </c>
      <c r="L52" s="332">
        <v>13</v>
      </c>
      <c r="M52" s="333">
        <v>8.67</v>
      </c>
      <c r="N52" s="350">
        <v>14.45</v>
      </c>
      <c r="O52" s="344">
        <v>23.12</v>
      </c>
      <c r="P52" s="344">
        <v>28.9</v>
      </c>
      <c r="Q52" s="334">
        <v>28.9</v>
      </c>
      <c r="R52" s="335">
        <v>289</v>
      </c>
      <c r="S52" s="336">
        <v>156</v>
      </c>
      <c r="T52" s="336">
        <v>78</v>
      </c>
      <c r="U52" s="336">
        <v>55</v>
      </c>
      <c r="V52" s="336" t="s">
        <v>395</v>
      </c>
      <c r="W52" s="337">
        <v>16</v>
      </c>
      <c r="X52" s="338">
        <f t="shared" si="0"/>
        <v>10</v>
      </c>
      <c r="Y52" s="339">
        <f t="shared" si="1"/>
        <v>13</v>
      </c>
    </row>
    <row r="53" spans="1:25" hidden="1">
      <c r="A53" s="327" t="s">
        <v>443</v>
      </c>
      <c r="B53" s="328" t="s">
        <v>150</v>
      </c>
      <c r="C53" s="345">
        <v>1</v>
      </c>
      <c r="D53" s="330">
        <v>1</v>
      </c>
      <c r="E53" s="330">
        <v>30</v>
      </c>
      <c r="F53" s="330">
        <v>24</v>
      </c>
      <c r="G53" s="331" t="s">
        <v>395</v>
      </c>
      <c r="H53" s="330">
        <v>189</v>
      </c>
      <c r="I53" s="330">
        <v>64</v>
      </c>
      <c r="J53" s="352">
        <v>5</v>
      </c>
      <c r="K53" s="330">
        <v>220</v>
      </c>
      <c r="L53" s="332">
        <v>89</v>
      </c>
      <c r="M53" s="333">
        <v>12.99</v>
      </c>
      <c r="N53" s="333">
        <v>21.65</v>
      </c>
      <c r="O53" s="333">
        <v>34.64</v>
      </c>
      <c r="P53" s="333">
        <v>43.3</v>
      </c>
      <c r="Q53" s="334">
        <v>43.3</v>
      </c>
      <c r="R53" s="335">
        <v>433</v>
      </c>
      <c r="S53" s="336">
        <v>313</v>
      </c>
      <c r="T53" s="336">
        <v>104</v>
      </c>
      <c r="U53" s="336">
        <v>16</v>
      </c>
      <c r="V53" s="336" t="s">
        <v>395</v>
      </c>
      <c r="W53" s="337">
        <v>-46</v>
      </c>
      <c r="X53" s="338">
        <f t="shared" si="0"/>
        <v>30</v>
      </c>
      <c r="Y53" s="339">
        <f t="shared" si="1"/>
        <v>89</v>
      </c>
    </row>
    <row r="54" spans="1:25" ht="30" hidden="1">
      <c r="A54" s="351" t="s">
        <v>444</v>
      </c>
      <c r="B54" s="328" t="s">
        <v>153</v>
      </c>
      <c r="C54" s="345">
        <v>2</v>
      </c>
      <c r="D54" s="330">
        <v>2</v>
      </c>
      <c r="E54" s="330">
        <v>13</v>
      </c>
      <c r="F54" s="330">
        <v>13</v>
      </c>
      <c r="G54" s="331" t="s">
        <v>395</v>
      </c>
      <c r="H54" s="330">
        <v>86</v>
      </c>
      <c r="I54" s="330">
        <v>86</v>
      </c>
      <c r="J54" s="345" t="s">
        <v>395</v>
      </c>
      <c r="K54" s="330">
        <v>101</v>
      </c>
      <c r="L54" s="332">
        <v>101</v>
      </c>
      <c r="M54" s="333">
        <v>25.95</v>
      </c>
      <c r="N54" s="333">
        <v>43.25</v>
      </c>
      <c r="O54" s="333">
        <v>69.2</v>
      </c>
      <c r="P54" s="333">
        <v>86.5</v>
      </c>
      <c r="Q54" s="334">
        <v>86.5</v>
      </c>
      <c r="R54" s="335">
        <v>865</v>
      </c>
      <c r="S54" s="336">
        <v>581</v>
      </c>
      <c r="T54" s="336">
        <v>220</v>
      </c>
      <c r="U54" s="336">
        <v>64</v>
      </c>
      <c r="V54" s="336" t="s">
        <v>395</v>
      </c>
      <c r="W54" s="337">
        <v>-15</v>
      </c>
      <c r="X54" s="338">
        <f t="shared" si="0"/>
        <v>20</v>
      </c>
      <c r="Y54" s="339">
        <f t="shared" si="1"/>
        <v>101</v>
      </c>
    </row>
    <row r="55" spans="1:25" hidden="1">
      <c r="A55" s="327" t="s">
        <v>445</v>
      </c>
      <c r="B55" s="328" t="s">
        <v>155</v>
      </c>
      <c r="C55" s="345">
        <v>1</v>
      </c>
      <c r="D55" s="330">
        <v>1</v>
      </c>
      <c r="E55" s="330">
        <v>8</v>
      </c>
      <c r="F55" s="330">
        <v>8</v>
      </c>
      <c r="G55" s="331" t="s">
        <v>395</v>
      </c>
      <c r="H55" s="330">
        <v>28</v>
      </c>
      <c r="I55" s="330">
        <v>23</v>
      </c>
      <c r="J55" s="352">
        <v>1</v>
      </c>
      <c r="K55" s="330">
        <v>37</v>
      </c>
      <c r="L55" s="332">
        <v>32</v>
      </c>
      <c r="M55" s="333">
        <v>7.41</v>
      </c>
      <c r="N55" s="333">
        <v>12.35</v>
      </c>
      <c r="O55" s="333">
        <v>19.760000000000002</v>
      </c>
      <c r="P55" s="333">
        <v>24.7</v>
      </c>
      <c r="Q55" s="334">
        <v>24.7</v>
      </c>
      <c r="R55" s="335">
        <v>247</v>
      </c>
      <c r="S55" s="336">
        <v>174</v>
      </c>
      <c r="T55" s="336">
        <v>64</v>
      </c>
      <c r="U55" s="336">
        <v>9</v>
      </c>
      <c r="V55" s="336" t="s">
        <v>395</v>
      </c>
      <c r="W55" s="337">
        <v>-7</v>
      </c>
      <c r="X55" s="338">
        <f t="shared" si="0"/>
        <v>14</v>
      </c>
      <c r="Y55" s="339">
        <f t="shared" si="1"/>
        <v>32</v>
      </c>
    </row>
    <row r="56" spans="1:25" hidden="1">
      <c r="A56" s="340" t="s">
        <v>446</v>
      </c>
      <c r="B56" s="341" t="s">
        <v>158</v>
      </c>
      <c r="C56" s="331">
        <v>2</v>
      </c>
      <c r="D56" s="330">
        <v>2</v>
      </c>
      <c r="E56" s="330">
        <v>12</v>
      </c>
      <c r="F56" s="330">
        <v>12</v>
      </c>
      <c r="G56" s="331" t="s">
        <v>395</v>
      </c>
      <c r="H56" s="330">
        <v>12</v>
      </c>
      <c r="I56" s="330">
        <v>12</v>
      </c>
      <c r="J56" s="331" t="s">
        <v>395</v>
      </c>
      <c r="K56" s="330">
        <v>26</v>
      </c>
      <c r="L56" s="332">
        <v>26</v>
      </c>
      <c r="M56" s="333">
        <v>13.2</v>
      </c>
      <c r="N56" s="333">
        <v>22</v>
      </c>
      <c r="O56" s="344">
        <v>35.200000000000003</v>
      </c>
      <c r="P56" s="344">
        <v>44</v>
      </c>
      <c r="Q56" s="334">
        <v>44</v>
      </c>
      <c r="R56" s="335">
        <v>440</v>
      </c>
      <c r="S56" s="336">
        <v>246</v>
      </c>
      <c r="T56" s="336">
        <v>105</v>
      </c>
      <c r="U56" s="336">
        <v>89</v>
      </c>
      <c r="V56" s="336" t="s">
        <v>395</v>
      </c>
      <c r="W56" s="337">
        <v>18</v>
      </c>
      <c r="X56" s="338">
        <f t="shared" si="0"/>
        <v>19</v>
      </c>
      <c r="Y56" s="339">
        <f t="shared" si="1"/>
        <v>26</v>
      </c>
    </row>
    <row r="57" spans="1:25" hidden="1">
      <c r="A57" s="327" t="s">
        <v>447</v>
      </c>
      <c r="B57" s="328" t="s">
        <v>160</v>
      </c>
      <c r="C57" s="345">
        <v>1</v>
      </c>
      <c r="D57" s="330">
        <v>1</v>
      </c>
      <c r="E57" s="330">
        <v>12</v>
      </c>
      <c r="F57" s="330">
        <v>14</v>
      </c>
      <c r="G57" s="331" t="s">
        <v>395</v>
      </c>
      <c r="H57" s="330">
        <v>48</v>
      </c>
      <c r="I57" s="330">
        <v>36</v>
      </c>
      <c r="J57" s="352">
        <v>3</v>
      </c>
      <c r="K57" s="330">
        <v>61</v>
      </c>
      <c r="L57" s="332">
        <v>51</v>
      </c>
      <c r="M57" s="333">
        <v>5.13</v>
      </c>
      <c r="N57" s="333">
        <v>8.5500000000000007</v>
      </c>
      <c r="O57" s="333">
        <v>13.68</v>
      </c>
      <c r="P57" s="333">
        <v>17.100000000000001</v>
      </c>
      <c r="Q57" s="334">
        <v>17.100000000000001</v>
      </c>
      <c r="R57" s="335">
        <v>171</v>
      </c>
      <c r="S57" s="336">
        <v>132</v>
      </c>
      <c r="T57" s="336">
        <v>33</v>
      </c>
      <c r="U57" s="336">
        <v>6</v>
      </c>
      <c r="V57" s="336" t="s">
        <v>395</v>
      </c>
      <c r="W57" s="337">
        <v>-34</v>
      </c>
      <c r="X57" s="338">
        <f t="shared" si="0"/>
        <v>20</v>
      </c>
      <c r="Y57" s="339">
        <f t="shared" si="1"/>
        <v>51</v>
      </c>
    </row>
    <row r="58" spans="1:25" hidden="1">
      <c r="A58" s="327" t="s">
        <v>448</v>
      </c>
      <c r="B58" s="328" t="s">
        <v>163</v>
      </c>
      <c r="C58" s="345">
        <v>3</v>
      </c>
      <c r="D58" s="330">
        <v>3</v>
      </c>
      <c r="E58" s="330">
        <v>24</v>
      </c>
      <c r="F58" s="330">
        <v>23</v>
      </c>
      <c r="G58" s="331" t="s">
        <v>395</v>
      </c>
      <c r="H58" s="330">
        <v>142</v>
      </c>
      <c r="I58" s="330">
        <v>31</v>
      </c>
      <c r="J58" s="352">
        <v>5</v>
      </c>
      <c r="K58" s="330">
        <v>169</v>
      </c>
      <c r="L58" s="332">
        <v>57</v>
      </c>
      <c r="M58" s="333">
        <v>15.63</v>
      </c>
      <c r="N58" s="333">
        <v>26.05</v>
      </c>
      <c r="O58" s="333">
        <v>41.68</v>
      </c>
      <c r="P58" s="333">
        <v>52.1</v>
      </c>
      <c r="Q58" s="334">
        <v>52.1</v>
      </c>
      <c r="R58" s="335">
        <v>521</v>
      </c>
      <c r="S58" s="336">
        <v>407</v>
      </c>
      <c r="T58" s="336">
        <v>100</v>
      </c>
      <c r="U58" s="336">
        <v>14</v>
      </c>
      <c r="V58" s="336" t="s">
        <v>395</v>
      </c>
      <c r="W58" s="337">
        <v>-5</v>
      </c>
      <c r="X58" s="338">
        <f t="shared" si="0"/>
        <v>31</v>
      </c>
      <c r="Y58" s="339">
        <f t="shared" si="1"/>
        <v>57</v>
      </c>
    </row>
    <row r="59" spans="1:25" hidden="1">
      <c r="A59" s="327" t="s">
        <v>449</v>
      </c>
      <c r="B59" s="328" t="s">
        <v>166</v>
      </c>
      <c r="C59" s="345">
        <v>1</v>
      </c>
      <c r="D59" s="330">
        <v>1</v>
      </c>
      <c r="E59" s="330">
        <v>12</v>
      </c>
      <c r="F59" s="330">
        <v>12</v>
      </c>
      <c r="G59" s="331" t="s">
        <v>395</v>
      </c>
      <c r="H59" s="330">
        <v>28</v>
      </c>
      <c r="I59" s="330">
        <v>23</v>
      </c>
      <c r="J59" s="352">
        <v>4</v>
      </c>
      <c r="K59" s="330">
        <v>41</v>
      </c>
      <c r="L59" s="332">
        <v>36</v>
      </c>
      <c r="M59" s="333">
        <v>10.98</v>
      </c>
      <c r="N59" s="333">
        <v>18.3</v>
      </c>
      <c r="O59" s="333">
        <v>29.28</v>
      </c>
      <c r="P59" s="333">
        <v>36.6</v>
      </c>
      <c r="Q59" s="334">
        <v>36.6</v>
      </c>
      <c r="R59" s="335">
        <v>366</v>
      </c>
      <c r="S59" s="336">
        <v>228</v>
      </c>
      <c r="T59" s="336">
        <v>93</v>
      </c>
      <c r="U59" s="336">
        <v>45</v>
      </c>
      <c r="V59" s="336" t="s">
        <v>395</v>
      </c>
      <c r="W59" s="337">
        <v>1</v>
      </c>
      <c r="X59" s="338">
        <f t="shared" si="0"/>
        <v>18</v>
      </c>
      <c r="Y59" s="339">
        <f t="shared" si="1"/>
        <v>36</v>
      </c>
    </row>
    <row r="60" spans="1:25" hidden="1">
      <c r="A60" s="340" t="s">
        <v>406</v>
      </c>
      <c r="B60" s="341" t="s">
        <v>169</v>
      </c>
      <c r="C60" s="345">
        <v>1</v>
      </c>
      <c r="D60" s="330">
        <v>1</v>
      </c>
      <c r="E60" s="330">
        <v>17</v>
      </c>
      <c r="F60" s="330">
        <v>13</v>
      </c>
      <c r="G60" s="345" t="s">
        <v>395</v>
      </c>
      <c r="H60" s="330">
        <v>27</v>
      </c>
      <c r="I60" s="330">
        <v>17</v>
      </c>
      <c r="J60" s="331" t="s">
        <v>395</v>
      </c>
      <c r="K60" s="330">
        <v>45</v>
      </c>
      <c r="L60" s="332">
        <v>31</v>
      </c>
      <c r="M60" s="333">
        <v>12.39</v>
      </c>
      <c r="N60" s="333">
        <v>20.65</v>
      </c>
      <c r="O60" s="350">
        <v>33.04</v>
      </c>
      <c r="P60" s="344">
        <v>41.3</v>
      </c>
      <c r="Q60" s="334">
        <v>41.3</v>
      </c>
      <c r="R60" s="335">
        <v>413</v>
      </c>
      <c r="S60" s="336">
        <v>290</v>
      </c>
      <c r="T60" s="336">
        <v>58</v>
      </c>
      <c r="U60" s="336">
        <v>65</v>
      </c>
      <c r="V60" s="336" t="s">
        <v>395</v>
      </c>
      <c r="W60" s="337">
        <v>10</v>
      </c>
      <c r="X60" s="338">
        <f t="shared" si="0"/>
        <v>19</v>
      </c>
      <c r="Y60" s="339">
        <f t="shared" si="1"/>
        <v>31</v>
      </c>
    </row>
    <row r="61" spans="1:25" hidden="1">
      <c r="A61" s="327" t="s">
        <v>450</v>
      </c>
      <c r="B61" s="328" t="s">
        <v>171</v>
      </c>
      <c r="C61" s="345">
        <v>5</v>
      </c>
      <c r="D61" s="330">
        <v>5</v>
      </c>
      <c r="E61" s="330">
        <v>45</v>
      </c>
      <c r="F61" s="330">
        <v>39</v>
      </c>
      <c r="G61" s="331" t="s">
        <v>395</v>
      </c>
      <c r="H61" s="330">
        <v>125</v>
      </c>
      <c r="I61" s="330">
        <v>79</v>
      </c>
      <c r="J61" s="331" t="s">
        <v>395</v>
      </c>
      <c r="K61" s="330">
        <v>175</v>
      </c>
      <c r="L61" s="332">
        <v>123</v>
      </c>
      <c r="M61" s="333">
        <v>19.95</v>
      </c>
      <c r="N61" s="333">
        <v>33.25</v>
      </c>
      <c r="O61" s="333">
        <v>53.2</v>
      </c>
      <c r="P61" s="333">
        <v>66.5</v>
      </c>
      <c r="Q61" s="334">
        <v>66.5</v>
      </c>
      <c r="R61" s="335">
        <v>665</v>
      </c>
      <c r="S61" s="336">
        <v>405</v>
      </c>
      <c r="T61" s="336">
        <v>203</v>
      </c>
      <c r="U61" s="336">
        <v>57</v>
      </c>
      <c r="V61" s="336" t="s">
        <v>395</v>
      </c>
      <c r="W61" s="337">
        <v>-57</v>
      </c>
      <c r="X61" s="338">
        <f t="shared" si="0"/>
        <v>49</v>
      </c>
      <c r="Y61" s="339">
        <f t="shared" si="1"/>
        <v>123</v>
      </c>
    </row>
    <row r="62" spans="1:25" hidden="1">
      <c r="A62" s="340" t="s">
        <v>396</v>
      </c>
      <c r="B62" s="328" t="s">
        <v>173</v>
      </c>
      <c r="C62" s="342">
        <v>2</v>
      </c>
      <c r="D62" s="330">
        <v>2</v>
      </c>
      <c r="E62" s="330">
        <v>7</v>
      </c>
      <c r="F62" s="330">
        <v>6</v>
      </c>
      <c r="G62" s="331" t="s">
        <v>395</v>
      </c>
      <c r="H62" s="330">
        <v>44</v>
      </c>
      <c r="I62" s="330">
        <v>41</v>
      </c>
      <c r="J62" s="352">
        <v>3</v>
      </c>
      <c r="K62" s="330">
        <v>53</v>
      </c>
      <c r="L62" s="332">
        <v>49</v>
      </c>
      <c r="M62" s="333">
        <v>14.19</v>
      </c>
      <c r="N62" s="333">
        <v>23.65</v>
      </c>
      <c r="O62" s="333">
        <v>37.840000000000003</v>
      </c>
      <c r="P62" s="333">
        <v>47.3</v>
      </c>
      <c r="Q62" s="334">
        <v>47.3</v>
      </c>
      <c r="R62" s="335">
        <v>473</v>
      </c>
      <c r="S62" s="336">
        <v>292</v>
      </c>
      <c r="T62" s="336">
        <v>158</v>
      </c>
      <c r="U62" s="336">
        <v>23</v>
      </c>
      <c r="V62" s="336" t="s">
        <v>395</v>
      </c>
      <c r="W62" s="337">
        <v>-2</v>
      </c>
      <c r="X62" s="338">
        <f t="shared" si="0"/>
        <v>13</v>
      </c>
      <c r="Y62" s="339">
        <f t="shared" si="1"/>
        <v>49</v>
      </c>
    </row>
    <row r="63" spans="1:25" ht="30" hidden="1">
      <c r="A63" s="356" t="s">
        <v>395</v>
      </c>
      <c r="B63" s="357" t="s">
        <v>174</v>
      </c>
      <c r="C63" s="343" t="s">
        <v>395</v>
      </c>
      <c r="D63" s="343" t="s">
        <v>395</v>
      </c>
      <c r="E63" s="343" t="s">
        <v>395</v>
      </c>
      <c r="F63" s="343" t="s">
        <v>395</v>
      </c>
      <c r="G63" s="343" t="s">
        <v>395</v>
      </c>
      <c r="H63" s="343" t="s">
        <v>395</v>
      </c>
      <c r="I63" s="343" t="s">
        <v>395</v>
      </c>
      <c r="J63" s="331" t="s">
        <v>395</v>
      </c>
      <c r="K63" s="343" t="s">
        <v>395</v>
      </c>
      <c r="L63" s="358">
        <v>0</v>
      </c>
      <c r="M63" s="331" t="s">
        <v>395</v>
      </c>
      <c r="N63" s="331" t="s">
        <v>395</v>
      </c>
      <c r="O63" s="331" t="s">
        <v>395</v>
      </c>
      <c r="P63" s="331" t="s">
        <v>395</v>
      </c>
      <c r="Q63" s="359">
        <v>247</v>
      </c>
      <c r="R63" s="335">
        <v>2470</v>
      </c>
      <c r="S63" s="336">
        <v>2470</v>
      </c>
      <c r="T63" s="336" t="s">
        <v>395</v>
      </c>
      <c r="U63" s="336" t="s">
        <v>395</v>
      </c>
      <c r="V63" s="336" t="s">
        <v>395</v>
      </c>
      <c r="W63" s="360" t="s">
        <v>395</v>
      </c>
      <c r="X63" s="34"/>
    </row>
    <row r="64" spans="1:25" hidden="1">
      <c r="A64" s="356" t="s">
        <v>395</v>
      </c>
      <c r="B64" s="357" t="s">
        <v>451</v>
      </c>
      <c r="C64" s="343" t="s">
        <v>395</v>
      </c>
      <c r="D64" s="343" t="s">
        <v>395</v>
      </c>
      <c r="E64" s="343" t="s">
        <v>395</v>
      </c>
      <c r="F64" s="343" t="s">
        <v>395</v>
      </c>
      <c r="G64" s="343" t="s">
        <v>395</v>
      </c>
      <c r="H64" s="343" t="s">
        <v>395</v>
      </c>
      <c r="I64" s="343" t="s">
        <v>395</v>
      </c>
      <c r="J64" s="331" t="s">
        <v>395</v>
      </c>
      <c r="K64" s="343" t="s">
        <v>395</v>
      </c>
      <c r="L64" s="358">
        <v>0</v>
      </c>
      <c r="M64" s="331" t="s">
        <v>395</v>
      </c>
      <c r="N64" s="331" t="s">
        <v>395</v>
      </c>
      <c r="O64" s="331" t="s">
        <v>395</v>
      </c>
      <c r="P64" s="331" t="s">
        <v>395</v>
      </c>
      <c r="Q64" s="359">
        <v>354.4</v>
      </c>
      <c r="R64" s="335">
        <v>3544</v>
      </c>
      <c r="S64" s="336" t="s">
        <v>395</v>
      </c>
      <c r="T64" s="336" t="s">
        <v>395</v>
      </c>
      <c r="U64" s="336" t="s">
        <v>395</v>
      </c>
      <c r="V64" s="336">
        <v>3544</v>
      </c>
      <c r="W64" s="360" t="s">
        <v>395</v>
      </c>
      <c r="X64" s="34"/>
    </row>
    <row r="65" spans="1:24" hidden="1">
      <c r="A65" s="356" t="s">
        <v>395</v>
      </c>
      <c r="B65" s="361" t="s">
        <v>176</v>
      </c>
      <c r="C65" s="359">
        <v>142</v>
      </c>
      <c r="D65" s="359">
        <v>131</v>
      </c>
      <c r="E65" s="359">
        <v>1676</v>
      </c>
      <c r="F65" s="359">
        <v>1460</v>
      </c>
      <c r="G65" s="359">
        <v>20</v>
      </c>
      <c r="H65" s="359">
        <v>5725</v>
      </c>
      <c r="I65" s="359">
        <v>3725</v>
      </c>
      <c r="J65" s="359">
        <v>208</v>
      </c>
      <c r="K65" s="359">
        <v>7543</v>
      </c>
      <c r="L65" s="359">
        <v>5316</v>
      </c>
      <c r="M65" s="359" t="s">
        <v>395</v>
      </c>
      <c r="N65" s="359" t="s">
        <v>395</v>
      </c>
      <c r="O65" s="359" t="s">
        <v>395</v>
      </c>
      <c r="P65" s="359" t="s">
        <v>395</v>
      </c>
      <c r="Q65" s="359">
        <v>5163.6000000000004</v>
      </c>
      <c r="R65" s="359">
        <v>51636</v>
      </c>
      <c r="S65" s="359">
        <v>30143</v>
      </c>
      <c r="T65" s="362">
        <v>15804</v>
      </c>
      <c r="U65" s="362">
        <v>2145</v>
      </c>
      <c r="V65" s="362">
        <v>3544</v>
      </c>
      <c r="W65" s="359" t="s">
        <v>395</v>
      </c>
      <c r="X65" s="34"/>
    </row>
  </sheetData>
  <autoFilter ref="A1:Y65">
    <filterColumn colId="1">
      <filters>
        <filter val="Мотыгинский район"/>
      </filters>
    </filterColumn>
  </autoFilter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32f72-af30-45a1-8b03-a7e8ec28e09b" xsi:nil="true"/>
    <lcf76f155ced4ddcb4097134ff3c332f xmlns="af2e80e4-0563-4a05-b791-71615d8c531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5891AD704A674DB64D1EC95B9DC579" ma:contentTypeVersion="22" ma:contentTypeDescription="Create a new document." ma:contentTypeScope="" ma:versionID="641b71f63ea6a8002e2ad05225bae648">
  <xsd:schema xmlns:xsd="http://www.w3.org/2001/XMLSchema" xmlns:xs="http://www.w3.org/2001/XMLSchema" xmlns:p="http://schemas.microsoft.com/office/2006/metadata/properties" xmlns:ns2="af2e80e4-0563-4a05-b791-71615d8c531b" xmlns:ns3="8ba32f72-af30-45a1-8b03-a7e8ec28e09b" targetNamespace="http://schemas.microsoft.com/office/2006/metadata/properties" ma:root="true" ma:fieldsID="61e811bda7bc66d8d441d6461baf76e4" ns2:_="" ns3:_="">
    <xsd:import namespace="af2e80e4-0563-4a05-b791-71615d8c531b"/>
    <xsd:import namespace="8ba32f72-af30-45a1-8b03-a7e8ec28e0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e80e4-0563-4a05-b791-71615d8c53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50a847f-314d-45a2-bc53-1faf235ed4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32f72-af30-45a1-8b03-a7e8ec28e0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147ea00-9db8-43f3-b41b-55b40468a37e}" ma:internalName="TaxCatchAll" ma:showField="CatchAllData" ma:web="8ba32f72-af30-45a1-8b03-a7e8ec28e0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02B1CF-B50B-4F1A-8552-DED9AE74EE31}">
  <ds:schemaRefs>
    <ds:schemaRef ds:uri="http://schemas.microsoft.com/office/2006/metadata/properties"/>
    <ds:schemaRef ds:uri="http://schemas.microsoft.com/office/infopath/2007/PartnerControls"/>
    <ds:schemaRef ds:uri="8ba32f72-af30-45a1-8b03-a7e8ec28e09b"/>
    <ds:schemaRef ds:uri="af2e80e4-0563-4a05-b791-71615d8c531b"/>
  </ds:schemaRefs>
</ds:datastoreItem>
</file>

<file path=customXml/itemProps2.xml><?xml version="1.0" encoding="utf-8"?>
<ds:datastoreItem xmlns:ds="http://schemas.openxmlformats.org/officeDocument/2006/customXml" ds:itemID="{EC3B4489-5751-4CD3-99AB-346D8E8ADB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D27DF8-EB73-41C8-BC50-A9F313555D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2e80e4-0563-4a05-b791-71615d8c531b"/>
    <ds:schemaRef ds:uri="8ba32f72-af30-45a1-8b03-a7e8ec28e0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ИОМ 2024 (включая 2021-2023)</vt:lpstr>
      <vt:lpstr>ИОМ 2023 (включая 2021-2022)</vt:lpstr>
      <vt:lpstr>Лист4</vt:lpstr>
      <vt:lpstr>Лист2</vt:lpstr>
      <vt:lpstr>Лист1</vt:lpstr>
      <vt:lpstr>в МОНИТОРИНГ</vt:lpstr>
      <vt:lpstr>ИОМ_2022 (включая 2021)</vt:lpstr>
      <vt:lpstr>итоги 2021 года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Дайнеко Яна Михайловна</dc:creator>
  <cp:lastModifiedBy>admin</cp:lastModifiedBy>
  <cp:revision>162</cp:revision>
  <dcterms:created xsi:type="dcterms:W3CDTF">2021-05-09T12:30:18Z</dcterms:created>
  <dcterms:modified xsi:type="dcterms:W3CDTF">2024-07-24T05:39:12Z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0x010100C65891AD704A674DB64D1EC95B9DC579</vt:lpwstr>
  </property>
  <property fmtid="{D5CDD505-2E9C-101B-9397-08002B2CF9AE}" pid="3" name="MediaServiceImageTags">
    <vt:lpwstr/>
  </property>
</Properties>
</file>